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Christof\Google Drive\Outdoorsolutions\7_Material\73_Sammelbestellung_Scharen\732_Winter 2021\"/>
    </mc:Choice>
  </mc:AlternateContent>
  <xr:revisionPtr revIDLastSave="0" documentId="13_ncr:1_{2B4F59F4-6244-438E-9D0C-4DCD5E86580C}" xr6:coauthVersionLast="47" xr6:coauthVersionMax="47" xr10:uidLastSave="{00000000-0000-0000-0000-000000000000}"/>
  <bookViews>
    <workbookView xWindow="57480" yWindow="-120" windowWidth="29040" windowHeight="15840" xr2:uid="{00000000-000D-0000-FFFF-FFFF00000000}"/>
  </bookViews>
  <sheets>
    <sheet name="Info2022" sheetId="3" r:id="rId1"/>
    <sheet name="Bestellung" sheetId="1" r:id="rId2"/>
  </sheets>
  <definedNames>
    <definedName name="_xlnm.Print_Area" localSheetId="0">Info2022!$A$1:$E$41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 l="1"/>
  <c r="D43" i="1"/>
  <c r="D42" i="1"/>
  <c r="D40" i="1"/>
  <c r="D39" i="1"/>
  <c r="D38" i="1"/>
  <c r="D37" i="1"/>
  <c r="D36" i="1"/>
  <c r="D35" i="1"/>
  <c r="D34" i="1"/>
  <c r="D33" i="1"/>
  <c r="D27" i="1"/>
  <c r="D26" i="1"/>
  <c r="D24" i="1"/>
  <c r="D23" i="1"/>
  <c r="D22" i="1"/>
  <c r="D21" i="1"/>
  <c r="D20" i="1"/>
  <c r="D19" i="1"/>
  <c r="D17" i="1"/>
  <c r="D16" i="1"/>
  <c r="D14" i="1"/>
  <c r="D13" i="1"/>
  <c r="D11" i="1"/>
  <c r="E10" i="1"/>
  <c r="D10" i="1"/>
  <c r="B25" i="3" l="1"/>
  <c r="D8" i="1" l="1"/>
  <c r="D7" i="1"/>
  <c r="D6" i="1"/>
  <c r="E6" i="1" l="1"/>
  <c r="E7" i="1"/>
  <c r="G43" i="1" l="1"/>
  <c r="G42" i="1"/>
  <c r="D48" i="1" l="1"/>
  <c r="E8" i="1" l="1"/>
  <c r="E56" i="1" s="1"/>
  <c r="D56" i="1" l="1"/>
</calcChain>
</file>

<file path=xl/sharedStrings.xml><?xml version="1.0" encoding="utf-8"?>
<sst xmlns="http://schemas.openxmlformats.org/spreadsheetml/2006/main" count="185" uniqueCount="136">
  <si>
    <t>Statikseile</t>
  </si>
  <si>
    <t>Gruppe</t>
  </si>
  <si>
    <t>Artikel</t>
  </si>
  <si>
    <t>Diveres Pio-Mat</t>
  </si>
  <si>
    <t>Lieferant</t>
  </si>
  <si>
    <t>Name</t>
  </si>
  <si>
    <t>Kettenglied 6mm 0.4to</t>
  </si>
  <si>
    <t>Kettenglied 10mm 1.1to</t>
  </si>
  <si>
    <t>Abseil-Achter</t>
  </si>
  <si>
    <t>Schäkel 2.0to</t>
  </si>
  <si>
    <t>Schäkel 3.25to</t>
  </si>
  <si>
    <t>Stahlring d10mm / di 50mm</t>
  </si>
  <si>
    <t>Struppen</t>
  </si>
  <si>
    <t>Stahlware</t>
  </si>
  <si>
    <t>Gewicht 
[kg]</t>
  </si>
  <si>
    <t>Petzl</t>
  </si>
  <si>
    <t>Tendon</t>
  </si>
  <si>
    <t>Hebetech</t>
  </si>
  <si>
    <t>Landi</t>
  </si>
  <si>
    <t>Pfeifer Isofern</t>
  </si>
  <si>
    <t>Seilerei Langenthal</t>
  </si>
  <si>
    <t>Bestellformular Pioniermaterial</t>
  </si>
  <si>
    <t>Bestellfrist:</t>
  </si>
  <si>
    <t>Vorname</t>
  </si>
  <si>
    <t>Adresse</t>
  </si>
  <si>
    <t>Handynummer</t>
  </si>
  <si>
    <t>E-Mail</t>
  </si>
  <si>
    <t>1. Personalien Kontaktperson</t>
  </si>
  <si>
    <t>2. Rechnungadresse</t>
  </si>
  <si>
    <t>Das Formular ist elektronisch (Excel) auszufüllen und per Mail einzureichen. Keine PDFs!</t>
  </si>
  <si>
    <t>per Mail an:</t>
  </si>
  <si>
    <t>Link</t>
  </si>
  <si>
    <t>Rundschlinge 2t grün L=1m</t>
  </si>
  <si>
    <t>Rundschlinge 2t grün L=1.5m</t>
  </si>
  <si>
    <t>Rundschlinge 1t violett L=1m</t>
  </si>
  <si>
    <t>Rundschlinge 1t violett L=1.5m</t>
  </si>
  <si>
    <t>Hand-Steigklemme</t>
  </si>
  <si>
    <t>Statikseil 11mm blau 33kN 20m</t>
  </si>
  <si>
    <t>Statikseil 11mm weiss 33kN 40m</t>
  </si>
  <si>
    <t>Listenpreis/
Stk inkl. MWST mit Rabatt [CHF]</t>
  </si>
  <si>
    <t>https://www.mytendon.com/en/tendon-static-11-0-bila/p-290/</t>
  </si>
  <si>
    <t>https://www.hbt-ag.ch/de_CH/sch%C3%A4kel-geschweift-mit-schraubbolzen/g/5a313176237281004627506f/5a3a7b598b61cc002bbd2249</t>
  </si>
  <si>
    <t>https://www.hbt-ag.ch/de_CH/rundschlinge-basic-rsb/g/5a313173237281004627500f/5a3a7b548b61cc002bbd2217</t>
  </si>
  <si>
    <t>https://www.hbt-ag.ch/de_CH/zurrgurt-zs-201-50-basic/g/5a3131812372810046275266/5a3a7b748b61cc002bbd2304</t>
  </si>
  <si>
    <t>https://www.hbt-ag.ch/de_CH/zurrgurt-zu-2-50-basic/g/5cda74ed8e55cd001cdc5228/5a3a7b748b61cc002bbd2304?source=L2RlX0NIL3p1cnJndXJ0ZS9jLzVhM2E3Yjc0OGI2MWNjMDAyYmJkMjMwND9zb3J0PV9zY29yZSZyYW5kb209RmFsc2UmYmxvZ19wYWdlcz1UcnVlJm1vZGU9cG9zdF9maWx0ZXImbW9kZT1hZ2dzJm1vZGU9c3VnZ2VzdGlvbiZfc291cmNlX2l0ZW09ZXhjbHVkZXMmX3NvdXJjZV9pdGVtPWluY2x1ZGVzJl9zb3VyY2VfaXRlbWdyb3VwPWV4Y2x1ZGVzJl9zb3VyY2VfaXRlbWdyb3VwPWluY2x1ZGVzJnNpemU9MjQmdHlwZT1pdGVtJnBhZ2U9MiZ2aWV3PWdhbGxlcnk%3D</t>
  </si>
  <si>
    <t>Art.Nr</t>
  </si>
  <si>
    <t>04754-8000</t>
  </si>
  <si>
    <t>04754-12000</t>
  </si>
  <si>
    <t>04754-16000</t>
  </si>
  <si>
    <t>04754-20000</t>
  </si>
  <si>
    <t>04754-25000</t>
  </si>
  <si>
    <t>09372-1000</t>
  </si>
  <si>
    <t>09372-1500</t>
  </si>
  <si>
    <t>09373-1000</t>
  </si>
  <si>
    <t>09373-1500</t>
  </si>
  <si>
    <t>L110TS41S040C</t>
  </si>
  <si>
    <t>L110TS43S020C</t>
  </si>
  <si>
    <t xml:space="preserve">TENDON09         </t>
  </si>
  <si>
    <t xml:space="preserve">TENDON15         </t>
  </si>
  <si>
    <t>https://www.landi.ch/shop/ketten-und-seile_170303/spanngurt-1-teilig-5-m-25-mm_59545</t>
  </si>
  <si>
    <t>https://www.landi.ch/shop/ketten-und-seile_170303/bindegurt-1-teilig-3-5-m-x-25-mm_59542</t>
  </si>
  <si>
    <t>Zurrfix mit Klemme 25mm 3.5m (Pack à 2 Stk)</t>
  </si>
  <si>
    <t>https://www.landi.ch/shop/ketten-und-seile_170303/bindegurt-1-teillig-6-m-x-25-mm_59543</t>
  </si>
  <si>
    <t>Zurrfix mit Klemme 25mm 6m (Pack à 2 Stk)</t>
  </si>
  <si>
    <t>https://www.mytendon.com/en/tendon-jumar-pravy/p-81/</t>
  </si>
  <si>
    <t>https://www.mytendon.com/en/tendon-osma/p-79/</t>
  </si>
  <si>
    <t>071.350.060</t>
  </si>
  <si>
    <t>https://www.seilerei.ch/kabeleinzugkordel-pp.html</t>
  </si>
  <si>
    <t>https://www.petzl.com/CH/de/Professional/Seilrollen/FIXE</t>
  </si>
  <si>
    <t>P05W</t>
  </si>
  <si>
    <t>https://www.seilerei.ch/umlenkrolle-srl-b.html</t>
  </si>
  <si>
    <t>023.200.100</t>
  </si>
  <si>
    <t>Seil für Kreisbünde (Spindel à 500m)</t>
  </si>
  <si>
    <t>21515-TL</t>
  </si>
  <si>
    <t>17007-2000</t>
  </si>
  <si>
    <t>17007-14000</t>
  </si>
  <si>
    <t>Total Preis [CHF]</t>
  </si>
  <si>
    <t>Total Gewicht [kg]</t>
  </si>
  <si>
    <t>21516-TL</t>
  </si>
  <si>
    <t>Hans</t>
  </si>
  <si>
    <t>Muster</t>
  </si>
  <si>
    <t>079 123 45 67</t>
  </si>
  <si>
    <t>hans.muster@muster.ch</t>
  </si>
  <si>
    <t>Jubla Entenhausen</t>
  </si>
  <si>
    <t>c/o Kassier Fünfliber</t>
  </si>
  <si>
    <t>kassier.fünfliber@gmail.com</t>
  </si>
  <si>
    <t>079 98 76 543</t>
  </si>
  <si>
    <t>Statikseil 8mm weiss 12kN, Rolle à 100m</t>
  </si>
  <si>
    <t>Statikseil 8mm weiss 12kN, Meter (weniger als 100)</t>
  </si>
  <si>
    <t>L110TS42S030C</t>
  </si>
  <si>
    <t>bestellung@outdoorsolutions.ch</t>
  </si>
  <si>
    <t>Gurte (Spannset)</t>
  </si>
  <si>
    <t>Statikseil 11mm rot 33kN 30m</t>
  </si>
  <si>
    <t>Google Maps</t>
  </si>
  <si>
    <t>Menge</t>
  </si>
  <si>
    <t>Frühling 2022</t>
  </si>
  <si>
    <t>Outdoorsolutions organisiert diesen Winter/Frühling eine Sammelbestellung für Pioniermaterial für alle Scharen und Abteilungen aller Jugendverbände. Falls du etwas kaufen möchtest, so sprich dich mit deinem Kassier ab und fülle diese Excel-Datei aus. Die Bestellung findes du auf der nächsten Mappe; eine Vorlage für einen Sarasani findest du auf der Homepage von uns. Weiter findest du auf unserer Homepage eine Bauanleitung für Sarasani und Berliner als Inspiration, und zwei Merkblätter für die Materialauswahl sowie Erdanker. Falls du Fragen hast, kannst du uns gerne kontaktieren.</t>
  </si>
  <si>
    <t>31. Januar 2022</t>
  </si>
  <si>
    <t>Lieferbedingungen:</t>
  </si>
  <si>
    <t>Preise:</t>
  </si>
  <si>
    <t>Bezahlung:</t>
  </si>
  <si>
    <t>Gültigkeit:</t>
  </si>
  <si>
    <t>Allgemeine Bedingungen:</t>
  </si>
  <si>
    <t>Postfach 126</t>
  </si>
  <si>
    <t>Musterstrasse 13</t>
  </si>
  <si>
    <t>Das Angebot ist bis am 31.01.2022 gültig.</t>
  </si>
  <si>
    <t xml:space="preserve">Fribourg, </t>
  </si>
  <si>
    <t>Christof Baeriswyl</t>
  </si>
  <si>
    <t>Die Ware wird nur an den Kunden herausgegeben, wenn die Rechnung im Voraus bezahlt wurde und die Zahlung bei Outdoorsolutions eingegangen ist. 
Hierzu wird die Rechnung nach der Bestätigung unserer Lieferanten Anfangs April 2022 an euch verschickt.</t>
  </si>
  <si>
    <t>3. Outdoorsolutions</t>
  </si>
  <si>
    <t>Vergiss nicht, deine Personalien anzugeben in der ersten Mappe!</t>
  </si>
  <si>
    <t>Umlenkrölleli für Statikseil</t>
  </si>
  <si>
    <t>Karabiner Stahl Oval Twist-Lock (nicht zugelassen fürs Klettern)</t>
  </si>
  <si>
    <t>Karabiner Stahl HMS Twist-Lock (nicht zugelassen fürs Klettern)</t>
  </si>
  <si>
    <t>Zurrgurt 2-teilig 50mm 2.5t 8m</t>
  </si>
  <si>
    <t>Zurrgurt 2-teilig 50mm 2.5t 12m</t>
  </si>
  <si>
    <t>Zurrgurt 2-teilig 50mm 2.5t 16m</t>
  </si>
  <si>
    <t>Zurrgurt 2-teilig 50mm 2.5t 20m</t>
  </si>
  <si>
    <t>Zurrgurt 2-teilig 50mm 2.5t 25m</t>
  </si>
  <si>
    <t>Umreifungsgurt 1-teilig 50mm 2.5t 2m</t>
  </si>
  <si>
    <t>Umreifungsgurt 1-teilig 50mm 2.5t 14m</t>
  </si>
  <si>
    <t>Umreifungsgurt 1-teilig 25mm 400kg 5m (Pack à 2 Stk)</t>
  </si>
  <si>
    <t>Zusätzliche Artikel unserer Lieferanten, die nicht auf der Bestellliste sind (Bitte Lieferant, Artikelnummer und Anzahl angeben)</t>
  </si>
  <si>
    <t>Dieses Geschäft untersteht Schweizerischem Recht. Der Gerichtsstand ist Freiburg.</t>
  </si>
  <si>
    <t>Bestellung Pioniertechnikmaterial Sammelbestellung 2022</t>
  </si>
  <si>
    <t>Personalien (bitte ausfüllen)</t>
  </si>
  <si>
    <t>Grüne Zellen können editiert werden, alle anderen Zellen sind gesperrt.</t>
  </si>
  <si>
    <t>Umlenkrolle für Stahlseil 2t</t>
  </si>
  <si>
    <t xml:space="preserve">Outdoorsolutions bestellt das gesamte Material nach Zuchwil (SO). Die Ware ist vom Kunden am 07.05.2022 zwischen 13:00-15:00 abzuholen. Anhand der Bestellung siehst du das Gewicht, bitte überlade dein Auto nicht. 
Adresse: Brückenweg 22, 4528 Zuchwil. </t>
  </si>
  <si>
    <t>3000 Muster</t>
  </si>
  <si>
    <t>PLZ, Ort</t>
  </si>
  <si>
    <t>Die dargestellten Preise sind Richtpreise vom 2021. Outdoorsolutions ist bestrebt, für all unsere Abnehmer den bestmöglichen Preis bei unseren Lieferanten rauszuholen. Dennoch können die Preise minimal abweichen, Preisänderungen vorbehalten. Die definitiven Preise sind ergeben sich aufgrund der Lieferantenpreise vom Februar 2022. Bei einer Preiserhöhung von über 20% kontaktieren wir dich mit einem neuen Angebot.</t>
  </si>
  <si>
    <t>10141-08</t>
  </si>
  <si>
    <t>https://www.hbt-ag.ch/de_CH/polyesterseil-psw-8-mm/i/10141-08</t>
  </si>
  <si>
    <t>04754-30000</t>
  </si>
  <si>
    <t>Zurrgurt 2-teilig 50mm 2.5t 30m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</si>
</sst>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6" x14ac:knownFonts="1">
    <font>
      <sz val="11"/>
      <color theme="1"/>
      <name val="Arial"/>
      <family val="2"/>
    </font>
    <font>
      <b/>
      <sz val="11"/>
      <color theme="1"/>
      <name val="Arial"/>
      <family val="2"/>
    </font>
    <font>
      <b/>
      <sz val="11"/>
      <color rgb="FFFF0000"/>
      <name val="Arial"/>
      <family val="2"/>
    </font>
    <font>
      <sz val="20"/>
      <color theme="1"/>
      <name val="Century Gothic"/>
      <family val="2"/>
    </font>
    <font>
      <sz val="11"/>
      <name val="Arial"/>
      <family val="2"/>
    </font>
    <font>
      <b/>
      <u/>
      <sz val="11"/>
      <color rgb="FFFF0000"/>
      <name val="Arial"/>
      <family val="2"/>
    </font>
    <font>
      <b/>
      <sz val="11"/>
      <name val="Arial"/>
      <family val="2"/>
    </font>
    <font>
      <b/>
      <sz val="11"/>
      <color theme="1"/>
      <name val="Century Gothic"/>
      <family val="2"/>
    </font>
    <font>
      <sz val="11"/>
      <color theme="1"/>
      <name val="Century Gothic"/>
      <family val="2"/>
    </font>
    <font>
      <sz val="11"/>
      <color theme="1"/>
      <name val="Arial"/>
      <family val="2"/>
    </font>
    <font>
      <u/>
      <sz val="11"/>
      <color theme="10"/>
      <name val="Arial"/>
      <family val="2"/>
    </font>
    <font>
      <b/>
      <sz val="11"/>
      <color rgb="FFFF0000"/>
      <name val="Century Gothic"/>
      <family val="2"/>
    </font>
    <font>
      <sz val="8"/>
      <color theme="1"/>
      <name val="Century Gothic"/>
      <family val="2"/>
    </font>
    <font>
      <b/>
      <sz val="16"/>
      <color theme="1"/>
      <name val="Century Gothic"/>
      <family val="2"/>
    </font>
    <font>
      <u/>
      <sz val="10"/>
      <color theme="10"/>
      <name val="Century Gothic"/>
      <family val="2"/>
    </font>
    <font>
      <b/>
      <sz val="14"/>
      <color rgb="FFFF0000"/>
      <name val="Century Gothic"/>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A5E997"/>
        <bgColor indexed="64"/>
      </patternFill>
    </fill>
  </fills>
  <borders count="7">
    <border>
      <left/>
      <right/>
      <top/>
      <bottom/>
      <diagonal/>
    </border>
    <border>
      <left/>
      <right/>
      <top style="thin">
        <color auto="1"/>
      </top>
      <bottom/>
      <diagonal/>
    </border>
    <border>
      <left/>
      <right style="thin">
        <color auto="1"/>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9" fillId="0" borderId="0" applyFont="0" applyFill="0" applyBorder="0" applyAlignment="0" applyProtection="0"/>
    <xf numFmtId="0" fontId="10" fillId="0" borderId="0" applyNumberFormat="0" applyFill="0" applyBorder="0" applyAlignment="0" applyProtection="0"/>
  </cellStyleXfs>
  <cellXfs count="79">
    <xf numFmtId="0" fontId="0" fillId="0" borderId="0" xfId="0"/>
    <xf numFmtId="0" fontId="3" fillId="0" borderId="0" xfId="0" applyFont="1"/>
    <xf numFmtId="0" fontId="1" fillId="0" borderId="1" xfId="0" applyFont="1" applyBorder="1" applyAlignment="1">
      <alignment vertical="center"/>
    </xf>
    <xf numFmtId="0" fontId="2" fillId="0" borderId="0" xfId="0" applyFont="1" applyAlignment="1">
      <alignment horizontal="center" vertical="center"/>
    </xf>
    <xf numFmtId="0" fontId="1" fillId="0" borderId="3" xfId="0" applyFont="1" applyBorder="1" applyAlignment="1">
      <alignment horizontal="left" wrapText="1"/>
    </xf>
    <xf numFmtId="0" fontId="1" fillId="0" borderId="0" xfId="0" applyFont="1" applyAlignment="1">
      <alignment horizontal="center" vertical="center" wrapText="1"/>
    </xf>
    <xf numFmtId="0" fontId="1" fillId="0" borderId="0" xfId="0" applyFont="1" applyAlignment="1">
      <alignment vertical="center"/>
    </xf>
    <xf numFmtId="0" fontId="1" fillId="0" borderId="1" xfId="0" applyFont="1" applyBorder="1" applyAlignment="1">
      <alignment vertical="center" wrapText="1"/>
    </xf>
    <xf numFmtId="0" fontId="1" fillId="0" borderId="0" xfId="0" applyFont="1" applyAlignment="1">
      <alignment vertical="center" wrapText="1"/>
    </xf>
    <xf numFmtId="0" fontId="1" fillId="0" borderId="3" xfId="0" applyFont="1" applyBorder="1"/>
    <xf numFmtId="0" fontId="6" fillId="3" borderId="4" xfId="0" applyFont="1" applyFill="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4" borderId="2" xfId="0" applyFont="1" applyFill="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wrapText="1"/>
    </xf>
    <xf numFmtId="0" fontId="6" fillId="0" borderId="2" xfId="0" applyFont="1" applyFill="1" applyBorder="1" applyAlignment="1">
      <alignment vertical="center"/>
    </xf>
    <xf numFmtId="0" fontId="1" fillId="0" borderId="2" xfId="0" applyFont="1" applyFill="1" applyBorder="1" applyAlignment="1">
      <alignment vertical="center"/>
    </xf>
    <xf numFmtId="43" fontId="4" fillId="0" borderId="0" xfId="1" applyFont="1" applyFill="1" applyBorder="1" applyAlignment="1">
      <alignment horizontal="right" vertical="center"/>
    </xf>
    <xf numFmtId="0" fontId="0" fillId="0" borderId="0" xfId="0" applyFont="1" applyFill="1" applyBorder="1"/>
    <xf numFmtId="0" fontId="1" fillId="2" borderId="4" xfId="0" applyFont="1" applyFill="1" applyBorder="1" applyAlignment="1">
      <alignment vertical="center"/>
    </xf>
    <xf numFmtId="0" fontId="1" fillId="5" borderId="4" xfId="0" applyFont="1" applyFill="1" applyBorder="1" applyAlignment="1">
      <alignment vertical="center"/>
    </xf>
    <xf numFmtId="0" fontId="1" fillId="0" borderId="4" xfId="0" applyFont="1" applyFill="1" applyBorder="1" applyAlignment="1">
      <alignment vertical="center"/>
    </xf>
    <xf numFmtId="0" fontId="5" fillId="0" borderId="3" xfId="0" applyFont="1" applyBorder="1" applyAlignment="1">
      <alignment horizontal="center" textRotation="90" wrapText="1"/>
    </xf>
    <xf numFmtId="0" fontId="1" fillId="0" borderId="3" xfId="0" applyFont="1" applyBorder="1" applyAlignment="1">
      <alignment wrapText="1"/>
    </xf>
    <xf numFmtId="0" fontId="1" fillId="0" borderId="3" xfId="0" applyFont="1" applyBorder="1" applyAlignment="1">
      <alignment horizontal="left"/>
    </xf>
    <xf numFmtId="0" fontId="6" fillId="0" borderId="4" xfId="0" applyFont="1" applyFill="1" applyBorder="1" applyAlignment="1">
      <alignment vertical="center"/>
    </xf>
    <xf numFmtId="0" fontId="1" fillId="0" borderId="0" xfId="0" applyFont="1" applyBorder="1" applyAlignment="1">
      <alignment horizontal="center" vertical="center" wrapText="1"/>
    </xf>
    <xf numFmtId="2" fontId="0" fillId="0" borderId="0" xfId="0" applyNumberFormat="1" applyFont="1" applyAlignment="1">
      <alignment horizontal="right" vertical="center"/>
    </xf>
    <xf numFmtId="43" fontId="4" fillId="0" borderId="0" xfId="1" applyFont="1" applyFill="1" applyBorder="1" applyAlignment="1">
      <alignment horizontal="left" vertical="center"/>
    </xf>
    <xf numFmtId="0" fontId="0" fillId="0" borderId="0" xfId="0" applyAlignment="1">
      <alignment horizontal="left" vertical="center"/>
    </xf>
    <xf numFmtId="0" fontId="3" fillId="6" borderId="0" xfId="0" applyFont="1" applyFill="1"/>
    <xf numFmtId="0" fontId="8" fillId="6" borderId="0" xfId="0" applyFont="1" applyFill="1"/>
    <xf numFmtId="0" fontId="0" fillId="6" borderId="0" xfId="0" applyFill="1"/>
    <xf numFmtId="0" fontId="12" fillId="6" borderId="0" xfId="0" applyFont="1" applyFill="1"/>
    <xf numFmtId="0" fontId="11" fillId="6" borderId="0" xfId="0" applyFont="1" applyFill="1"/>
    <xf numFmtId="0" fontId="10" fillId="6" borderId="0" xfId="2" applyFill="1"/>
    <xf numFmtId="0" fontId="7" fillId="6" borderId="0" xfId="0" applyFont="1" applyFill="1"/>
    <xf numFmtId="1" fontId="2" fillId="0" borderId="5" xfId="0" applyNumberFormat="1" applyFont="1" applyBorder="1" applyAlignment="1">
      <alignment horizontal="right" vertical="center"/>
    </xf>
    <xf numFmtId="2" fontId="2" fillId="0" borderId="0" xfId="0" applyNumberFormat="1" applyFont="1" applyAlignment="1">
      <alignment horizontal="left" vertical="center" wrapText="1"/>
    </xf>
    <xf numFmtId="2" fontId="2" fillId="0" borderId="0" xfId="1" applyNumberFormat="1" applyFont="1" applyAlignment="1">
      <alignment horizontal="left" vertical="center" wrapText="1"/>
    </xf>
    <xf numFmtId="2" fontId="4" fillId="0" borderId="0" xfId="1" applyNumberFormat="1" applyFont="1" applyFill="1" applyBorder="1" applyAlignment="1">
      <alignment horizontal="right" vertical="center"/>
    </xf>
    <xf numFmtId="0" fontId="0" fillId="0" borderId="0" xfId="0" applyAlignment="1">
      <alignment vertical="center"/>
    </xf>
    <xf numFmtId="0" fontId="0" fillId="0" borderId="0" xfId="0" applyAlignment="1">
      <alignment horizontal="left" vertical="center" wrapText="1"/>
    </xf>
    <xf numFmtId="0" fontId="8" fillId="6" borderId="0" xfId="0" applyFont="1" applyFill="1" applyAlignment="1">
      <alignment horizontal="left" vertical="top" wrapText="1"/>
    </xf>
    <xf numFmtId="0" fontId="8" fillId="6" borderId="0" xfId="0" quotePrefix="1" applyFont="1" applyFill="1" applyAlignment="1">
      <alignment horizontal="left" vertical="top" wrapText="1"/>
    </xf>
    <xf numFmtId="0" fontId="0" fillId="6" borderId="0" xfId="0" applyFill="1" applyAlignment="1">
      <alignment wrapText="1"/>
    </xf>
    <xf numFmtId="0" fontId="8" fillId="0" borderId="0" xfId="0" applyFont="1" applyAlignment="1">
      <alignment horizontal="left" wrapText="1"/>
    </xf>
    <xf numFmtId="14" fontId="8" fillId="6" borderId="0" xfId="0" applyNumberFormat="1" applyFont="1" applyFill="1" applyAlignment="1">
      <alignment horizontal="left"/>
    </xf>
    <xf numFmtId="0" fontId="7" fillId="0" borderId="0" xfId="0" applyFont="1" applyFill="1"/>
    <xf numFmtId="0" fontId="8" fillId="6" borderId="0" xfId="0" applyFont="1" applyFill="1" applyAlignment="1"/>
    <xf numFmtId="0" fontId="14" fillId="6" borderId="0" xfId="2" applyFont="1" applyFill="1"/>
    <xf numFmtId="0" fontId="7" fillId="6" borderId="0" xfId="0" applyFont="1" applyFill="1" applyAlignment="1">
      <alignment horizontal="left" vertical="top" wrapText="1"/>
    </xf>
    <xf numFmtId="0" fontId="13" fillId="6" borderId="0" xfId="0" applyFont="1" applyFill="1"/>
    <xf numFmtId="0" fontId="15" fillId="0" borderId="0" xfId="0" applyFont="1"/>
    <xf numFmtId="0" fontId="2" fillId="7" borderId="0" xfId="0" applyFont="1" applyFill="1" applyAlignment="1" applyProtection="1">
      <alignment horizontal="center" vertical="center"/>
      <protection locked="0"/>
    </xf>
    <xf numFmtId="0" fontId="1" fillId="7" borderId="0" xfId="0" applyFont="1" applyFill="1" applyBorder="1" applyAlignment="1" applyProtection="1">
      <alignment vertical="center"/>
      <protection locked="0"/>
    </xf>
    <xf numFmtId="0" fontId="0" fillId="7" borderId="0" xfId="0" applyFill="1" applyAlignment="1" applyProtection="1">
      <alignment horizontal="left" vertical="center" wrapText="1"/>
      <protection locked="0"/>
    </xf>
    <xf numFmtId="0" fontId="0" fillId="7" borderId="0" xfId="0" applyFill="1" applyAlignment="1" applyProtection="1">
      <alignment horizontal="left" vertical="center"/>
      <protection locked="0"/>
    </xf>
    <xf numFmtId="0" fontId="8" fillId="7" borderId="0" xfId="0" applyFont="1" applyFill="1" applyBorder="1" applyProtection="1">
      <protection locked="0"/>
    </xf>
    <xf numFmtId="0" fontId="8" fillId="7" borderId="0" xfId="0" applyFont="1" applyFill="1" applyBorder="1" applyAlignment="1" applyProtection="1">
      <protection locked="0"/>
    </xf>
    <xf numFmtId="0" fontId="10" fillId="7" borderId="0" xfId="2" applyFill="1" applyBorder="1" applyAlignment="1" applyProtection="1">
      <protection locked="0"/>
    </xf>
    <xf numFmtId="0" fontId="10" fillId="7" borderId="0" xfId="2" applyFont="1" applyFill="1" applyBorder="1" applyAlignment="1" applyProtection="1">
      <protection locked="0"/>
    </xf>
    <xf numFmtId="0" fontId="1" fillId="8" borderId="2" xfId="0" applyFont="1" applyFill="1" applyBorder="1" applyAlignment="1">
      <alignment vertical="center"/>
    </xf>
    <xf numFmtId="0" fontId="6" fillId="7" borderId="4" xfId="0" applyFont="1" applyFill="1" applyBorder="1" applyAlignment="1" applyProtection="1">
      <alignment vertical="center"/>
      <protection locked="0"/>
    </xf>
    <xf numFmtId="0" fontId="3" fillId="7" borderId="0" xfId="0" applyFont="1" applyFill="1" applyProtection="1">
      <protection locked="0"/>
    </xf>
    <xf numFmtId="2" fontId="0" fillId="0" borderId="0" xfId="1" applyNumberFormat="1" applyFont="1" applyFill="1" applyAlignment="1">
      <alignment vertical="center"/>
    </xf>
    <xf numFmtId="2" fontId="2" fillId="0" borderId="6" xfId="0" applyNumberFormat="1" applyFont="1" applyBorder="1" applyAlignment="1">
      <alignment horizontal="right" vertical="center"/>
    </xf>
    <xf numFmtId="0" fontId="8" fillId="0" borderId="0" xfId="0" applyFont="1" applyFill="1" applyBorder="1" applyProtection="1">
      <protection locked="0"/>
    </xf>
    <xf numFmtId="0" fontId="8" fillId="0" borderId="0" xfId="0" applyFont="1" applyFill="1" applyBorder="1" applyAlignment="1" applyProtection="1">
      <protection locked="0"/>
    </xf>
    <xf numFmtId="0" fontId="12" fillId="0" borderId="0" xfId="0" applyFont="1" applyFill="1"/>
    <xf numFmtId="2" fontId="0" fillId="0" borderId="0" xfId="0" applyNumberFormat="1" applyAlignment="1">
      <alignment horizontal="right" vertical="center"/>
    </xf>
    <xf numFmtId="2" fontId="0" fillId="0" borderId="0" xfId="0" applyNumberFormat="1" applyAlignment="1">
      <alignment vertical="center"/>
    </xf>
    <xf numFmtId="0" fontId="8" fillId="6" borderId="0" xfId="0" applyFont="1" applyFill="1" applyAlignment="1">
      <alignment horizontal="left" vertical="top" wrapText="1"/>
    </xf>
    <xf numFmtId="0" fontId="8" fillId="0" borderId="0" xfId="0" quotePrefix="1" applyFont="1" applyFill="1" applyAlignment="1">
      <alignment horizontal="left" vertical="top" wrapText="1"/>
    </xf>
    <xf numFmtId="0" fontId="8" fillId="6" borderId="0" xfId="0" quotePrefix="1" applyFont="1" applyFill="1" applyAlignment="1">
      <alignment horizontal="left" vertical="top" wrapText="1"/>
    </xf>
    <xf numFmtId="0" fontId="10" fillId="0" borderId="0" xfId="2" applyFill="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A5E997"/>
      <color rgb="FFFDFD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eg"/><Relationship Id="rId13" Type="http://schemas.openxmlformats.org/officeDocument/2006/relationships/image" Target="../media/image14.jpeg"/><Relationship Id="rId3" Type="http://schemas.openxmlformats.org/officeDocument/2006/relationships/image" Target="../media/image4.jpeg"/><Relationship Id="rId7" Type="http://schemas.openxmlformats.org/officeDocument/2006/relationships/image" Target="../media/image8.jpeg"/><Relationship Id="rId12" Type="http://schemas.openxmlformats.org/officeDocument/2006/relationships/image" Target="../media/image13.jpeg"/><Relationship Id="rId2" Type="http://schemas.openxmlformats.org/officeDocument/2006/relationships/image" Target="../media/image3.jpeg"/><Relationship Id="rId16" Type="http://schemas.openxmlformats.org/officeDocument/2006/relationships/image" Target="../media/image17.png"/><Relationship Id="rId1" Type="http://schemas.openxmlformats.org/officeDocument/2006/relationships/image" Target="../media/image2.jpe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6.jpe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jpeg"/><Relationship Id="rId14" Type="http://schemas.openxmlformats.org/officeDocument/2006/relationships/image" Target="../media/image15.jpeg"/></Relationships>
</file>

<file path=xl/drawings/drawing1.xml><?xml version="1.0" encoding="utf-8"?>
<xdr:wsDr xmlns:xdr="http://schemas.openxmlformats.org/drawingml/2006/spreadsheetDrawing" xmlns:a="http://schemas.openxmlformats.org/drawingml/2006/main">
  <xdr:twoCellAnchor editAs="oneCell">
    <xdr:from>
      <xdr:col>4</xdr:col>
      <xdr:colOff>203200</xdr:colOff>
      <xdr:row>0</xdr:row>
      <xdr:rowOff>86787</xdr:rowOff>
    </xdr:from>
    <xdr:to>
      <xdr:col>4</xdr:col>
      <xdr:colOff>2096648</xdr:colOff>
      <xdr:row>2</xdr:row>
      <xdr:rowOff>315035</xdr:rowOff>
    </xdr:to>
    <xdr:pic>
      <xdr:nvPicPr>
        <xdr:cNvPr id="2" name="Picture 5">
          <a:extLst>
            <a:ext uri="{FF2B5EF4-FFF2-40B4-BE49-F238E27FC236}">
              <a16:creationId xmlns:a16="http://schemas.microsoft.com/office/drawing/2014/main" id="{6850839A-C561-49C7-883F-191E799C599F}"/>
            </a:ext>
          </a:extLst>
        </xdr:cNvPr>
        <xdr:cNvPicPr>
          <a:picLocks noChangeAspect="1"/>
        </xdr:cNvPicPr>
      </xdr:nvPicPr>
      <xdr:blipFill>
        <a:blip xmlns:r="http://schemas.openxmlformats.org/officeDocument/2006/relationships" r:embed="rId1"/>
        <a:stretch>
          <a:fillRect/>
        </a:stretch>
      </xdr:blipFill>
      <xdr:spPr>
        <a:xfrm>
          <a:off x="4953000" y="86787"/>
          <a:ext cx="1893448" cy="738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343648</xdr:colOff>
      <xdr:row>24</xdr:row>
      <xdr:rowOff>383106</xdr:rowOff>
    </xdr:from>
    <xdr:to>
      <xdr:col>0</xdr:col>
      <xdr:colOff>2325843</xdr:colOff>
      <xdr:row>27</xdr:row>
      <xdr:rowOff>17414</xdr:rowOff>
    </xdr:to>
    <xdr:pic>
      <xdr:nvPicPr>
        <xdr:cNvPr id="3" name="Picture 2">
          <a:extLst>
            <a:ext uri="{FF2B5EF4-FFF2-40B4-BE49-F238E27FC236}">
              <a16:creationId xmlns:a16="http://schemas.microsoft.com/office/drawing/2014/main" id="{C2B15517-B853-4347-8936-0186480B67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840" b="19285"/>
        <a:stretch/>
      </xdr:blipFill>
      <xdr:spPr>
        <a:xfrm>
          <a:off x="343648" y="9462361"/>
          <a:ext cx="1982195" cy="782662"/>
        </a:xfrm>
        <a:prstGeom prst="rect">
          <a:avLst/>
        </a:prstGeom>
      </xdr:spPr>
    </xdr:pic>
    <xdr:clientData/>
  </xdr:twoCellAnchor>
  <xdr:twoCellAnchor editAs="oneCell">
    <xdr:from>
      <xdr:col>0</xdr:col>
      <xdr:colOff>110395</xdr:colOff>
      <xdr:row>19</xdr:row>
      <xdr:rowOff>68408</xdr:rowOff>
    </xdr:from>
    <xdr:to>
      <xdr:col>0</xdr:col>
      <xdr:colOff>2333999</xdr:colOff>
      <xdr:row>22</xdr:row>
      <xdr:rowOff>0</xdr:rowOff>
    </xdr:to>
    <xdr:pic>
      <xdr:nvPicPr>
        <xdr:cNvPr id="4" name="Picture 3">
          <a:extLst>
            <a:ext uri="{FF2B5EF4-FFF2-40B4-BE49-F238E27FC236}">
              <a16:creationId xmlns:a16="http://schemas.microsoft.com/office/drawing/2014/main" id="{F6FB19E1-690B-4B88-B518-D9FE096C647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505" b="20306"/>
        <a:stretch/>
      </xdr:blipFill>
      <xdr:spPr>
        <a:xfrm>
          <a:off x="110395" y="7613702"/>
          <a:ext cx="2220430" cy="1082063"/>
        </a:xfrm>
        <a:prstGeom prst="rect">
          <a:avLst/>
        </a:prstGeom>
      </xdr:spPr>
    </xdr:pic>
    <xdr:clientData/>
  </xdr:twoCellAnchor>
  <xdr:twoCellAnchor editAs="oneCell">
    <xdr:from>
      <xdr:col>0</xdr:col>
      <xdr:colOff>204939</xdr:colOff>
      <xdr:row>9</xdr:row>
      <xdr:rowOff>179316</xdr:rowOff>
    </xdr:from>
    <xdr:to>
      <xdr:col>0</xdr:col>
      <xdr:colOff>2331997</xdr:colOff>
      <xdr:row>10</xdr:row>
      <xdr:rowOff>191229</xdr:rowOff>
    </xdr:to>
    <xdr:pic>
      <xdr:nvPicPr>
        <xdr:cNvPr id="6" name="Picture 5">
          <a:extLst>
            <a:ext uri="{FF2B5EF4-FFF2-40B4-BE49-F238E27FC236}">
              <a16:creationId xmlns:a16="http://schemas.microsoft.com/office/drawing/2014/main" id="{CC5EC08B-CDB0-48FA-BF84-5B549C69BF4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0" t="70865" r="9358" b="14538"/>
        <a:stretch/>
      </xdr:blipFill>
      <xdr:spPr>
        <a:xfrm rot="20989294">
          <a:off x="204939" y="3118459"/>
          <a:ext cx="2128117" cy="392913"/>
        </a:xfrm>
        <a:prstGeom prst="rect">
          <a:avLst/>
        </a:prstGeom>
      </xdr:spPr>
    </xdr:pic>
    <xdr:clientData/>
  </xdr:twoCellAnchor>
  <xdr:twoCellAnchor editAs="oneCell">
    <xdr:from>
      <xdr:col>0</xdr:col>
      <xdr:colOff>642722</xdr:colOff>
      <xdr:row>5</xdr:row>
      <xdr:rowOff>232735</xdr:rowOff>
    </xdr:from>
    <xdr:to>
      <xdr:col>0</xdr:col>
      <xdr:colOff>2297122</xdr:colOff>
      <xdr:row>7</xdr:row>
      <xdr:rowOff>152256</xdr:rowOff>
    </xdr:to>
    <xdr:pic>
      <xdr:nvPicPr>
        <xdr:cNvPr id="8" name="Picture 7">
          <a:extLst>
            <a:ext uri="{FF2B5EF4-FFF2-40B4-BE49-F238E27FC236}">
              <a16:creationId xmlns:a16="http://schemas.microsoft.com/office/drawing/2014/main" id="{3F3D514D-95C0-434A-84B6-14F4ED2062E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3539936">
          <a:off x="1131808" y="1158792"/>
          <a:ext cx="677288" cy="1655459"/>
        </a:xfrm>
        <a:prstGeom prst="rect">
          <a:avLst/>
        </a:prstGeom>
      </xdr:spPr>
    </xdr:pic>
    <xdr:clientData/>
  </xdr:twoCellAnchor>
  <xdr:twoCellAnchor editAs="oneCell">
    <xdr:from>
      <xdr:col>0</xdr:col>
      <xdr:colOff>1255059</xdr:colOff>
      <xdr:row>33</xdr:row>
      <xdr:rowOff>296282</xdr:rowOff>
    </xdr:from>
    <xdr:to>
      <xdr:col>0</xdr:col>
      <xdr:colOff>2211294</xdr:colOff>
      <xdr:row>36</xdr:row>
      <xdr:rowOff>30194</xdr:rowOff>
    </xdr:to>
    <xdr:pic>
      <xdr:nvPicPr>
        <xdr:cNvPr id="12" name="Picture 11">
          <a:extLst>
            <a:ext uri="{FF2B5EF4-FFF2-40B4-BE49-F238E27FC236}">
              <a16:creationId xmlns:a16="http://schemas.microsoft.com/office/drawing/2014/main" id="{B9C7A158-D81A-4774-BCFB-473197128E3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7254" t="11519" r="13072" b="8415"/>
        <a:stretch/>
      </xdr:blipFill>
      <xdr:spPr>
        <a:xfrm rot="13363122">
          <a:off x="1255059" y="12826949"/>
          <a:ext cx="956235" cy="879091"/>
        </a:xfrm>
        <a:prstGeom prst="rect">
          <a:avLst/>
        </a:prstGeom>
      </xdr:spPr>
    </xdr:pic>
    <xdr:clientData/>
  </xdr:twoCellAnchor>
  <xdr:twoCellAnchor editAs="oneCell">
    <xdr:from>
      <xdr:col>0</xdr:col>
      <xdr:colOff>1489854</xdr:colOff>
      <xdr:row>29</xdr:row>
      <xdr:rowOff>53510</xdr:rowOff>
    </xdr:from>
    <xdr:to>
      <xdr:col>0</xdr:col>
      <xdr:colOff>2313424</xdr:colOff>
      <xdr:row>31</xdr:row>
      <xdr:rowOff>115016</xdr:rowOff>
    </xdr:to>
    <xdr:pic>
      <xdr:nvPicPr>
        <xdr:cNvPr id="14" name="Picture 13">
          <a:extLst>
            <a:ext uri="{FF2B5EF4-FFF2-40B4-BE49-F238E27FC236}">
              <a16:creationId xmlns:a16="http://schemas.microsoft.com/office/drawing/2014/main" id="{CDBCED76-8076-44B5-A073-67CAF7E84CC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489854" y="11054129"/>
          <a:ext cx="826744" cy="819273"/>
        </a:xfrm>
        <a:prstGeom prst="rect">
          <a:avLst/>
        </a:prstGeom>
      </xdr:spPr>
    </xdr:pic>
    <xdr:clientData/>
  </xdr:twoCellAnchor>
  <xdr:twoCellAnchor editAs="oneCell">
    <xdr:from>
      <xdr:col>0</xdr:col>
      <xdr:colOff>1145491</xdr:colOff>
      <xdr:row>14</xdr:row>
      <xdr:rowOff>261967</xdr:rowOff>
    </xdr:from>
    <xdr:to>
      <xdr:col>0</xdr:col>
      <xdr:colOff>2246159</xdr:colOff>
      <xdr:row>17</xdr:row>
      <xdr:rowOff>105648</xdr:rowOff>
    </xdr:to>
    <xdr:pic>
      <xdr:nvPicPr>
        <xdr:cNvPr id="16" name="Picture 15">
          <a:extLst>
            <a:ext uri="{FF2B5EF4-FFF2-40B4-BE49-F238E27FC236}">
              <a16:creationId xmlns:a16="http://schemas.microsoft.com/office/drawing/2014/main" id="{2B4DFDA5-37F5-45CF-9D23-4EE8D809524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9773"/>
        <a:stretch/>
      </xdr:blipFill>
      <xdr:spPr>
        <a:xfrm>
          <a:off x="1145491" y="6273300"/>
          <a:ext cx="1100668" cy="993092"/>
        </a:xfrm>
        <a:prstGeom prst="rect">
          <a:avLst/>
        </a:prstGeom>
      </xdr:spPr>
    </xdr:pic>
    <xdr:clientData/>
  </xdr:twoCellAnchor>
  <xdr:twoCellAnchor editAs="oneCell">
    <xdr:from>
      <xdr:col>0</xdr:col>
      <xdr:colOff>1183342</xdr:colOff>
      <xdr:row>12</xdr:row>
      <xdr:rowOff>34862</xdr:rowOff>
    </xdr:from>
    <xdr:to>
      <xdr:col>0</xdr:col>
      <xdr:colOff>2284010</xdr:colOff>
      <xdr:row>14</xdr:row>
      <xdr:rowOff>264953</xdr:rowOff>
    </xdr:to>
    <xdr:pic>
      <xdr:nvPicPr>
        <xdr:cNvPr id="17" name="Picture 16">
          <a:extLst>
            <a:ext uri="{FF2B5EF4-FFF2-40B4-BE49-F238E27FC236}">
              <a16:creationId xmlns:a16="http://schemas.microsoft.com/office/drawing/2014/main" id="{5F86A900-DA07-4672-8DF2-80C39BDB9A02}"/>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9412"/>
        <a:stretch/>
      </xdr:blipFill>
      <xdr:spPr>
        <a:xfrm>
          <a:off x="1183342" y="4895724"/>
          <a:ext cx="1100668" cy="997073"/>
        </a:xfrm>
        <a:prstGeom prst="rect">
          <a:avLst/>
        </a:prstGeom>
      </xdr:spPr>
    </xdr:pic>
    <xdr:clientData/>
  </xdr:twoCellAnchor>
  <xdr:twoCellAnchor editAs="oneCell">
    <xdr:from>
      <xdr:col>0</xdr:col>
      <xdr:colOff>1159482</xdr:colOff>
      <xdr:row>32</xdr:row>
      <xdr:rowOff>74823</xdr:rowOff>
    </xdr:from>
    <xdr:to>
      <xdr:col>0</xdr:col>
      <xdr:colOff>2285253</xdr:colOff>
      <xdr:row>33</xdr:row>
      <xdr:rowOff>380898</xdr:rowOff>
    </xdr:to>
    <xdr:pic>
      <xdr:nvPicPr>
        <xdr:cNvPr id="10" name="Picture 9">
          <a:extLst>
            <a:ext uri="{FF2B5EF4-FFF2-40B4-BE49-F238E27FC236}">
              <a16:creationId xmlns:a16="http://schemas.microsoft.com/office/drawing/2014/main" id="{DECBC8D0-F50A-4061-AF72-B75806E4365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rot="5400000">
          <a:off x="1372107" y="12009374"/>
          <a:ext cx="696288" cy="1121538"/>
        </a:xfrm>
        <a:prstGeom prst="rect">
          <a:avLst/>
        </a:prstGeom>
      </xdr:spPr>
    </xdr:pic>
    <xdr:clientData/>
  </xdr:twoCellAnchor>
  <xdr:twoCellAnchor editAs="oneCell">
    <xdr:from>
      <xdr:col>0</xdr:col>
      <xdr:colOff>1349268</xdr:colOff>
      <xdr:row>38</xdr:row>
      <xdr:rowOff>18470</xdr:rowOff>
    </xdr:from>
    <xdr:to>
      <xdr:col>0</xdr:col>
      <xdr:colOff>2248771</xdr:colOff>
      <xdr:row>39</xdr:row>
      <xdr:rowOff>115198</xdr:rowOff>
    </xdr:to>
    <xdr:pic>
      <xdr:nvPicPr>
        <xdr:cNvPr id="20" name="Picture 19">
          <a:extLst>
            <a:ext uri="{FF2B5EF4-FFF2-40B4-BE49-F238E27FC236}">
              <a16:creationId xmlns:a16="http://schemas.microsoft.com/office/drawing/2014/main" id="{D6A71D6C-010C-40B6-BBFA-7AD4FF55A04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xdr:blipFill>
      <xdr:spPr>
        <a:xfrm rot="5028430">
          <a:off x="1560155" y="14079964"/>
          <a:ext cx="473495" cy="895270"/>
        </a:xfrm>
        <a:prstGeom prst="rect">
          <a:avLst/>
        </a:prstGeom>
      </xdr:spPr>
    </xdr:pic>
    <xdr:clientData/>
  </xdr:twoCellAnchor>
  <xdr:twoCellAnchor editAs="oneCell">
    <xdr:from>
      <xdr:col>0</xdr:col>
      <xdr:colOff>1360005</xdr:colOff>
      <xdr:row>41</xdr:row>
      <xdr:rowOff>16617</xdr:rowOff>
    </xdr:from>
    <xdr:to>
      <xdr:col>0</xdr:col>
      <xdr:colOff>2211614</xdr:colOff>
      <xdr:row>43</xdr:row>
      <xdr:rowOff>980</xdr:rowOff>
    </xdr:to>
    <xdr:pic>
      <xdr:nvPicPr>
        <xdr:cNvPr id="22" name="Picture 21">
          <a:extLst>
            <a:ext uri="{FF2B5EF4-FFF2-40B4-BE49-F238E27FC236}">
              <a16:creationId xmlns:a16="http://schemas.microsoft.com/office/drawing/2014/main" id="{7525BE12-51F1-4AE5-8467-E0DD92A2ECF5}"/>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6048" r="4581"/>
        <a:stretch/>
      </xdr:blipFill>
      <xdr:spPr>
        <a:xfrm rot="16200000">
          <a:off x="1408395" y="14337370"/>
          <a:ext cx="750596" cy="847376"/>
        </a:xfrm>
        <a:prstGeom prst="rect">
          <a:avLst/>
        </a:prstGeom>
      </xdr:spPr>
    </xdr:pic>
    <xdr:clientData/>
  </xdr:twoCellAnchor>
  <xdr:twoCellAnchor editAs="oneCell">
    <xdr:from>
      <xdr:col>0</xdr:col>
      <xdr:colOff>1304489</xdr:colOff>
      <xdr:row>43</xdr:row>
      <xdr:rowOff>264333</xdr:rowOff>
    </xdr:from>
    <xdr:to>
      <xdr:col>0</xdr:col>
      <xdr:colOff>2255432</xdr:colOff>
      <xdr:row>45</xdr:row>
      <xdr:rowOff>58022</xdr:rowOff>
    </xdr:to>
    <xdr:pic>
      <xdr:nvPicPr>
        <xdr:cNvPr id="24" name="Picture 23">
          <a:extLst>
            <a:ext uri="{FF2B5EF4-FFF2-40B4-BE49-F238E27FC236}">
              <a16:creationId xmlns:a16="http://schemas.microsoft.com/office/drawing/2014/main" id="{6103F5FB-3F1D-4E16-A70C-4E0A0CC662D2}"/>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9271" t="-521" r="21874" b="521"/>
        <a:stretch/>
      </xdr:blipFill>
      <xdr:spPr>
        <a:xfrm rot="5400000">
          <a:off x="1499097" y="16051804"/>
          <a:ext cx="562786" cy="952002"/>
        </a:xfrm>
        <a:prstGeom prst="rect">
          <a:avLst/>
        </a:prstGeom>
      </xdr:spPr>
    </xdr:pic>
    <xdr:clientData/>
  </xdr:twoCellAnchor>
  <xdr:twoCellAnchor editAs="oneCell">
    <xdr:from>
      <xdr:col>0</xdr:col>
      <xdr:colOff>1558508</xdr:colOff>
      <xdr:row>39</xdr:row>
      <xdr:rowOff>96762</xdr:rowOff>
    </xdr:from>
    <xdr:to>
      <xdr:col>0</xdr:col>
      <xdr:colOff>2258936</xdr:colOff>
      <xdr:row>40</xdr:row>
      <xdr:rowOff>312972</xdr:rowOff>
    </xdr:to>
    <xdr:pic>
      <xdr:nvPicPr>
        <xdr:cNvPr id="26" name="Picture 25">
          <a:extLst>
            <a:ext uri="{FF2B5EF4-FFF2-40B4-BE49-F238E27FC236}">
              <a16:creationId xmlns:a16="http://schemas.microsoft.com/office/drawing/2014/main" id="{D7EAD25E-23B5-4670-AC99-61668A81A0B7}"/>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5578" t="10916" r="5178" b="12191"/>
        <a:stretch/>
      </xdr:blipFill>
      <xdr:spPr>
        <a:xfrm>
          <a:off x="1558508" y="14750143"/>
          <a:ext cx="697254" cy="598269"/>
        </a:xfrm>
        <a:prstGeom prst="rect">
          <a:avLst/>
        </a:prstGeom>
      </xdr:spPr>
    </xdr:pic>
    <xdr:clientData/>
  </xdr:twoCellAnchor>
  <xdr:twoCellAnchor editAs="oneCell">
    <xdr:from>
      <xdr:col>0</xdr:col>
      <xdr:colOff>1559162</xdr:colOff>
      <xdr:row>35</xdr:row>
      <xdr:rowOff>326574</xdr:rowOff>
    </xdr:from>
    <xdr:to>
      <xdr:col>0</xdr:col>
      <xdr:colOff>2246153</xdr:colOff>
      <xdr:row>36</xdr:row>
      <xdr:rowOff>369360</xdr:rowOff>
    </xdr:to>
    <xdr:pic>
      <xdr:nvPicPr>
        <xdr:cNvPr id="27" name="Grafik 20">
          <a:extLst>
            <a:ext uri="{FF2B5EF4-FFF2-40B4-BE49-F238E27FC236}">
              <a16:creationId xmlns:a16="http://schemas.microsoft.com/office/drawing/2014/main" id="{3E49447A-AD65-4D05-B9F4-BC2FE3FEF12B}"/>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3989" r="5438"/>
        <a:stretch/>
      </xdr:blipFill>
      <xdr:spPr>
        <a:xfrm rot="5400000">
          <a:off x="1689178" y="12660701"/>
          <a:ext cx="426960" cy="686991"/>
        </a:xfrm>
        <a:prstGeom prst="rect">
          <a:avLst/>
        </a:prstGeom>
      </xdr:spPr>
    </xdr:pic>
    <xdr:clientData/>
  </xdr:twoCellAnchor>
  <xdr:twoCellAnchor editAs="oneCell">
    <xdr:from>
      <xdr:col>0</xdr:col>
      <xdr:colOff>1419058</xdr:colOff>
      <xdr:row>46</xdr:row>
      <xdr:rowOff>82174</xdr:rowOff>
    </xdr:from>
    <xdr:to>
      <xdr:col>0</xdr:col>
      <xdr:colOff>2275150</xdr:colOff>
      <xdr:row>47</xdr:row>
      <xdr:rowOff>343644</xdr:rowOff>
    </xdr:to>
    <xdr:pic>
      <xdr:nvPicPr>
        <xdr:cNvPr id="29" name="Picture 28">
          <a:extLst>
            <a:ext uri="{FF2B5EF4-FFF2-40B4-BE49-F238E27FC236}">
              <a16:creationId xmlns:a16="http://schemas.microsoft.com/office/drawing/2014/main" id="{32DB971C-B7F4-4AF1-B495-64017E73EEEF}"/>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13397" r="10880"/>
        <a:stretch/>
      </xdr:blipFill>
      <xdr:spPr>
        <a:xfrm rot="5400000">
          <a:off x="1525340" y="17296273"/>
          <a:ext cx="642470" cy="855033"/>
        </a:xfrm>
        <a:prstGeom prst="rect">
          <a:avLst/>
        </a:prstGeom>
      </xdr:spPr>
    </xdr:pic>
    <xdr:clientData/>
  </xdr:twoCellAnchor>
  <xdr:twoCellAnchor editAs="oneCell">
    <xdr:from>
      <xdr:col>0</xdr:col>
      <xdr:colOff>1283509</xdr:colOff>
      <xdr:row>36</xdr:row>
      <xdr:rowOff>302666</xdr:rowOff>
    </xdr:from>
    <xdr:to>
      <xdr:col>0</xdr:col>
      <xdr:colOff>2247012</xdr:colOff>
      <xdr:row>38</xdr:row>
      <xdr:rowOff>67937</xdr:rowOff>
    </xdr:to>
    <xdr:pic>
      <xdr:nvPicPr>
        <xdr:cNvPr id="19" name="Picture 18">
          <a:extLst>
            <a:ext uri="{FF2B5EF4-FFF2-40B4-BE49-F238E27FC236}">
              <a16:creationId xmlns:a16="http://schemas.microsoft.com/office/drawing/2014/main" id="{6A2A39FC-B553-43EE-A2FC-8824E8ECFA25}"/>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rot="16200000">
          <a:off x="1500038" y="12931280"/>
          <a:ext cx="526212" cy="959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estellung@outdoorsolutions.ch" TargetMode="External"/><Relationship Id="rId7" Type="http://schemas.openxmlformats.org/officeDocument/2006/relationships/drawing" Target="../drawings/drawing1.xml"/><Relationship Id="rId2" Type="http://schemas.openxmlformats.org/officeDocument/2006/relationships/hyperlink" Target="mailto:bestellung@outdoorsolutions.ch" TargetMode="External"/><Relationship Id="rId1" Type="http://schemas.openxmlformats.org/officeDocument/2006/relationships/hyperlink" Target="https://goo.gl/maps/k1hu4qqDxKAp1Gnh9" TargetMode="External"/><Relationship Id="rId6" Type="http://schemas.openxmlformats.org/officeDocument/2006/relationships/printerSettings" Target="../printerSettings/printerSettings1.bin"/><Relationship Id="rId5" Type="http://schemas.openxmlformats.org/officeDocument/2006/relationships/hyperlink" Target="mailto:kassier.f&#252;nfliber@gmail.com" TargetMode="External"/><Relationship Id="rId4" Type="http://schemas.openxmlformats.org/officeDocument/2006/relationships/hyperlink" Target="mailto:hans.muster@muster.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B615B-BD2C-4259-90BA-193A44D8AE3A}">
  <dimension ref="A1:G42"/>
  <sheetViews>
    <sheetView tabSelected="1" zoomScaleNormal="100" zoomScaleSheetLayoutView="85" zoomScalePageLayoutView="90" workbookViewId="0">
      <selection activeCell="B15" sqref="B15"/>
    </sheetView>
  </sheetViews>
  <sheetFormatPr defaultColWidth="8.88671875" defaultRowHeight="13.7" x14ac:dyDescent="0.4"/>
  <cols>
    <col min="1" max="1" width="12.88671875" style="33" customWidth="1"/>
    <col min="2" max="2" width="27.609375" style="33" customWidth="1"/>
    <col min="3" max="3" width="5.5" style="33" customWidth="1"/>
    <col min="4" max="4" width="12.5" style="33" customWidth="1"/>
    <col min="5" max="5" width="29.5" style="33" customWidth="1"/>
    <col min="6" max="16384" width="8.88671875" style="33"/>
  </cols>
  <sheetData>
    <row r="1" spans="1:7" ht="26" x14ac:dyDescent="0.8">
      <c r="A1" s="31" t="s">
        <v>21</v>
      </c>
      <c r="B1" s="32"/>
      <c r="C1" s="32"/>
      <c r="D1" s="32"/>
      <c r="E1" s="32"/>
    </row>
    <row r="2" spans="1:7" ht="14" x14ac:dyDescent="0.4">
      <c r="A2" s="34" t="s">
        <v>95</v>
      </c>
      <c r="B2" s="32"/>
      <c r="C2" s="32"/>
      <c r="D2" s="32"/>
      <c r="E2" s="32"/>
    </row>
    <row r="3" spans="1:7" ht="26.7" customHeight="1" x14ac:dyDescent="0.4">
      <c r="A3" s="32"/>
      <c r="B3" s="32"/>
      <c r="C3" s="32"/>
      <c r="D3" s="32"/>
      <c r="E3" s="32"/>
    </row>
    <row r="4" spans="1:7" ht="13.7" customHeight="1" x14ac:dyDescent="0.4">
      <c r="A4" s="32"/>
      <c r="B4" s="32"/>
      <c r="C4" s="32"/>
      <c r="D4" s="32"/>
      <c r="E4" s="32"/>
    </row>
    <row r="5" spans="1:7" ht="102" customHeight="1" x14ac:dyDescent="0.4">
      <c r="A5" s="73" t="s">
        <v>96</v>
      </c>
      <c r="B5" s="73"/>
      <c r="C5" s="73"/>
      <c r="D5" s="73"/>
      <c r="E5" s="73"/>
    </row>
    <row r="6" spans="1:7" ht="14" x14ac:dyDescent="0.4">
      <c r="A6" s="44"/>
      <c r="B6" s="44"/>
      <c r="C6" s="44"/>
      <c r="D6" s="44"/>
      <c r="E6" s="44"/>
    </row>
    <row r="7" spans="1:7" ht="14" x14ac:dyDescent="0.4">
      <c r="A7" s="35" t="s">
        <v>22</v>
      </c>
      <c r="B7" s="35" t="s">
        <v>97</v>
      </c>
      <c r="C7" s="32"/>
      <c r="D7" s="32"/>
      <c r="E7" s="32"/>
      <c r="F7" s="32"/>
      <c r="G7" s="32"/>
    </row>
    <row r="8" spans="1:7" ht="14" x14ac:dyDescent="0.4">
      <c r="A8" s="35" t="s">
        <v>30</v>
      </c>
      <c r="B8" s="36" t="s">
        <v>90</v>
      </c>
      <c r="C8" s="32"/>
      <c r="D8" s="32"/>
      <c r="E8" s="32"/>
      <c r="F8" s="32"/>
      <c r="G8" s="32"/>
    </row>
    <row r="9" spans="1:7" ht="14" x14ac:dyDescent="0.4">
      <c r="A9" s="35" t="s">
        <v>29</v>
      </c>
      <c r="B9" s="35"/>
      <c r="C9" s="32"/>
      <c r="D9" s="32"/>
      <c r="E9" s="32"/>
      <c r="F9" s="32"/>
      <c r="G9" s="32"/>
    </row>
    <row r="10" spans="1:7" ht="14" x14ac:dyDescent="0.4">
      <c r="A10" s="32"/>
      <c r="B10" s="32"/>
      <c r="C10" s="32"/>
      <c r="D10" s="32"/>
      <c r="E10" s="32"/>
    </row>
    <row r="11" spans="1:7" ht="19.350000000000001" x14ac:dyDescent="0.5">
      <c r="A11" s="53" t="s">
        <v>125</v>
      </c>
      <c r="B11" s="32"/>
      <c r="C11" s="32"/>
      <c r="D11" s="32"/>
      <c r="E11" s="32"/>
    </row>
    <row r="12" spans="1:7" x14ac:dyDescent="0.4">
      <c r="A12" s="37"/>
    </row>
    <row r="13" spans="1:7" ht="14" x14ac:dyDescent="0.4">
      <c r="A13" s="49" t="s">
        <v>27</v>
      </c>
      <c r="B13" s="47"/>
      <c r="C13" s="47"/>
      <c r="D13" s="37" t="s">
        <v>28</v>
      </c>
      <c r="E13" s="47"/>
    </row>
    <row r="14" spans="1:7" x14ac:dyDescent="0.4">
      <c r="C14" s="34"/>
    </row>
    <row r="15" spans="1:7" ht="14" x14ac:dyDescent="0.4">
      <c r="A15" s="34" t="s">
        <v>5</v>
      </c>
      <c r="B15" s="59" t="s">
        <v>80</v>
      </c>
      <c r="D15" s="34" t="s">
        <v>5</v>
      </c>
      <c r="E15" s="59" t="s">
        <v>83</v>
      </c>
    </row>
    <row r="16" spans="1:7" ht="14" x14ac:dyDescent="0.4">
      <c r="A16" s="34" t="s">
        <v>23</v>
      </c>
      <c r="B16" s="59" t="s">
        <v>79</v>
      </c>
      <c r="C16" s="69"/>
      <c r="D16" s="70" t="s">
        <v>23</v>
      </c>
      <c r="E16" s="60" t="s">
        <v>84</v>
      </c>
    </row>
    <row r="17" spans="1:5" ht="14" x14ac:dyDescent="0.4">
      <c r="A17" s="34" t="s">
        <v>24</v>
      </c>
      <c r="B17" s="59" t="s">
        <v>104</v>
      </c>
      <c r="C17" s="69"/>
      <c r="D17" s="70" t="s">
        <v>24</v>
      </c>
      <c r="E17" s="59" t="s">
        <v>103</v>
      </c>
    </row>
    <row r="18" spans="1:5" ht="14" x14ac:dyDescent="0.4">
      <c r="A18" s="68" t="s">
        <v>130</v>
      </c>
      <c r="B18" s="60" t="s">
        <v>129</v>
      </c>
      <c r="C18" s="69"/>
      <c r="D18" s="68" t="s">
        <v>130</v>
      </c>
      <c r="E18" s="60" t="s">
        <v>129</v>
      </c>
    </row>
    <row r="19" spans="1:5" ht="14" x14ac:dyDescent="0.4">
      <c r="A19" s="34" t="s">
        <v>25</v>
      </c>
      <c r="B19" s="59" t="s">
        <v>81</v>
      </c>
      <c r="C19" s="69"/>
      <c r="D19" s="70" t="s">
        <v>25</v>
      </c>
      <c r="E19" s="59" t="s">
        <v>86</v>
      </c>
    </row>
    <row r="20" spans="1:5" ht="14" x14ac:dyDescent="0.4">
      <c r="A20" s="34" t="s">
        <v>26</v>
      </c>
      <c r="B20" s="61" t="s">
        <v>82</v>
      </c>
      <c r="C20" s="69"/>
      <c r="D20" s="70" t="s">
        <v>26</v>
      </c>
      <c r="E20" s="62" t="s">
        <v>85</v>
      </c>
    </row>
    <row r="21" spans="1:5" ht="14" x14ac:dyDescent="0.4">
      <c r="A21" s="68"/>
      <c r="B21" s="68"/>
      <c r="C21" s="69"/>
      <c r="D21" s="68"/>
      <c r="E21" s="68"/>
    </row>
    <row r="22" spans="1:5" ht="14" x14ac:dyDescent="0.4">
      <c r="A22" s="37" t="s">
        <v>109</v>
      </c>
      <c r="B22" s="32"/>
      <c r="C22" s="32"/>
      <c r="D22" s="32"/>
      <c r="E22" s="32"/>
    </row>
    <row r="23" spans="1:5" ht="14" x14ac:dyDescent="0.4">
      <c r="A23" s="32" t="s">
        <v>107</v>
      </c>
    </row>
    <row r="24" spans="1:5" ht="14" x14ac:dyDescent="0.4">
      <c r="A24" s="51" t="s">
        <v>90</v>
      </c>
      <c r="B24" s="51"/>
      <c r="D24" s="50"/>
      <c r="E24" s="48"/>
    </row>
    <row r="25" spans="1:5" ht="14" x14ac:dyDescent="0.4">
      <c r="A25" s="50" t="s">
        <v>106</v>
      </c>
      <c r="B25" s="48">
        <f ca="1" xml:space="preserve"> TODAY()</f>
        <v>44524</v>
      </c>
      <c r="D25" s="50"/>
      <c r="E25" s="48"/>
    </row>
    <row r="26" spans="1:5" ht="14" x14ac:dyDescent="0.4">
      <c r="A26" s="51"/>
      <c r="B26" s="51"/>
      <c r="D26" s="50"/>
      <c r="E26" s="48"/>
    </row>
    <row r="27" spans="1:5" s="46" customFormat="1" ht="14" x14ac:dyDescent="0.4">
      <c r="A27" s="37" t="s">
        <v>98</v>
      </c>
      <c r="B27" s="32"/>
      <c r="C27" s="32"/>
      <c r="D27" s="32"/>
      <c r="E27" s="32"/>
    </row>
    <row r="28" spans="1:5" s="46" customFormat="1" ht="59.1" customHeight="1" x14ac:dyDescent="0.4">
      <c r="A28" s="74" t="s">
        <v>128</v>
      </c>
      <c r="B28" s="74"/>
      <c r="C28" s="74"/>
      <c r="D28" s="74"/>
      <c r="E28" s="74"/>
    </row>
    <row r="29" spans="1:5" s="46" customFormat="1" ht="19.2" customHeight="1" x14ac:dyDescent="0.4">
      <c r="A29" s="76" t="s">
        <v>93</v>
      </c>
      <c r="B29" s="76"/>
      <c r="C29" s="76"/>
      <c r="D29" s="76"/>
      <c r="E29" s="76"/>
    </row>
    <row r="30" spans="1:5" s="46" customFormat="1" ht="14" x14ac:dyDescent="0.4">
      <c r="A30" s="37" t="s">
        <v>99</v>
      </c>
      <c r="B30" s="32"/>
      <c r="C30" s="32"/>
      <c r="D30" s="32"/>
      <c r="E30" s="32"/>
    </row>
    <row r="31" spans="1:5" s="46" customFormat="1" ht="74.099999999999994" customHeight="1" x14ac:dyDescent="0.4">
      <c r="A31" s="73" t="s">
        <v>131</v>
      </c>
      <c r="B31" s="73"/>
      <c r="C31" s="73"/>
      <c r="D31" s="73"/>
      <c r="E31" s="73"/>
    </row>
    <row r="32" spans="1:5" s="46" customFormat="1" ht="14" x14ac:dyDescent="0.4">
      <c r="A32" s="44"/>
      <c r="B32" s="44"/>
      <c r="C32" s="44"/>
      <c r="D32" s="44"/>
      <c r="E32" s="44"/>
    </row>
    <row r="33" spans="1:5" s="46" customFormat="1" ht="14" x14ac:dyDescent="0.4">
      <c r="A33" s="52" t="s">
        <v>100</v>
      </c>
      <c r="B33" s="44"/>
      <c r="C33" s="44"/>
      <c r="D33" s="44"/>
      <c r="E33" s="44"/>
    </row>
    <row r="34" spans="1:5" s="46" customFormat="1" ht="61.35" customHeight="1" x14ac:dyDescent="0.4">
      <c r="A34" s="73" t="s">
        <v>108</v>
      </c>
      <c r="B34" s="73"/>
      <c r="C34" s="73"/>
      <c r="D34" s="73"/>
      <c r="E34" s="73"/>
    </row>
    <row r="35" spans="1:5" s="46" customFormat="1" ht="14" x14ac:dyDescent="0.4">
      <c r="A35" s="44"/>
      <c r="B35" s="44"/>
      <c r="C35" s="44"/>
      <c r="D35" s="44"/>
      <c r="E35" s="44"/>
    </row>
    <row r="36" spans="1:5" s="46" customFormat="1" ht="14" x14ac:dyDescent="0.4">
      <c r="A36" s="37" t="s">
        <v>101</v>
      </c>
      <c r="B36" s="32"/>
      <c r="C36" s="32"/>
      <c r="D36" s="32"/>
      <c r="E36" s="32"/>
    </row>
    <row r="37" spans="1:5" s="46" customFormat="1" ht="14" x14ac:dyDescent="0.4">
      <c r="A37" s="75" t="s">
        <v>105</v>
      </c>
      <c r="B37" s="73"/>
      <c r="C37" s="73"/>
      <c r="D37" s="73"/>
      <c r="E37" s="73"/>
    </row>
    <row r="38" spans="1:5" s="46" customFormat="1" ht="14" x14ac:dyDescent="0.4">
      <c r="A38" s="45"/>
      <c r="B38" s="44"/>
      <c r="C38" s="44"/>
      <c r="D38" s="44"/>
      <c r="E38" s="44"/>
    </row>
    <row r="39" spans="1:5" s="46" customFormat="1" ht="14" x14ac:dyDescent="0.4">
      <c r="A39" s="37" t="s">
        <v>102</v>
      </c>
      <c r="B39" s="32"/>
      <c r="C39" s="32"/>
      <c r="D39" s="32"/>
      <c r="E39" s="32"/>
    </row>
    <row r="40" spans="1:5" s="46" customFormat="1" ht="14" x14ac:dyDescent="0.4">
      <c r="A40" s="75" t="s">
        <v>123</v>
      </c>
      <c r="B40" s="75"/>
      <c r="C40" s="75"/>
      <c r="D40" s="75"/>
      <c r="E40" s="75"/>
    </row>
    <row r="41" spans="1:5" ht="14" x14ac:dyDescent="0.4">
      <c r="A41" s="32"/>
      <c r="B41" s="32"/>
      <c r="C41" s="32"/>
      <c r="D41" s="32"/>
      <c r="E41" s="32"/>
    </row>
    <row r="42" spans="1:5" ht="55.95" customHeight="1" x14ac:dyDescent="0.4">
      <c r="A42" s="32"/>
      <c r="B42" s="32"/>
      <c r="C42" s="32"/>
      <c r="D42" s="32"/>
      <c r="E42" s="32"/>
    </row>
  </sheetData>
  <sheetProtection algorithmName="SHA-512" hashValue="odSnTL9eHozg5ygI75RDMt+gDyGGZXV9SRudyL8lIuJ+LlthmclKQCCTdS6Pz9igFc9RpnyuZ1rQa5wgwQgIRg==" saltValue="735ZMXQO3OzqYotE+REAlw==" spinCount="100000" sheet="1" objects="1" scenarios="1"/>
  <mergeCells count="7">
    <mergeCell ref="A5:E5"/>
    <mergeCell ref="A28:E28"/>
    <mergeCell ref="A31:E31"/>
    <mergeCell ref="A34:E34"/>
    <mergeCell ref="A40:E40"/>
    <mergeCell ref="A37:E37"/>
    <mergeCell ref="A29:E29"/>
  </mergeCells>
  <hyperlinks>
    <hyperlink ref="A29:E29" r:id="rId1" display="Google Maps" xr:uid="{66F85350-F7C3-45F0-82C5-4BD298E97A9D}"/>
    <hyperlink ref="A24" r:id="rId2" xr:uid="{A588E941-79FB-4489-B1CA-4376B562E949}"/>
    <hyperlink ref="B8" r:id="rId3" xr:uid="{98160D65-776B-458A-AE2D-9BB388DF1CF5}"/>
    <hyperlink ref="B20" r:id="rId4" xr:uid="{37B3BFFC-1983-4B4E-8942-024EE43C0BA1}"/>
    <hyperlink ref="E20" r:id="rId5" xr:uid="{603498CC-1D2A-4BE4-8785-E7C4E9574A94}"/>
  </hyperlinks>
  <pageMargins left="0.70866141732283472" right="0.70866141732283472" top="0.74803149606299213" bottom="0.74803149606299213" header="0.31496062992125984" footer="0.31496062992125984"/>
  <pageSetup paperSize="9" scale="50" fitToWidth="0" orientation="portrait" r:id="rId6"/>
  <headerFooter>
    <oddFooter>&amp;RSeite 1/2</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0"/>
  <sheetViews>
    <sheetView zoomScale="70" zoomScaleNormal="70" workbookViewId="0">
      <selection activeCell="C6" sqref="C6"/>
    </sheetView>
  </sheetViews>
  <sheetFormatPr defaultColWidth="10.609375" defaultRowHeight="13.7" x14ac:dyDescent="0.4"/>
  <cols>
    <col min="1" max="1" width="31.109375" customWidth="1"/>
    <col min="2" max="2" width="58.88671875" customWidth="1"/>
    <col min="3" max="3" width="10.609375" customWidth="1"/>
    <col min="4" max="4" width="13.33203125" customWidth="1"/>
    <col min="5" max="5" width="9.71875" customWidth="1"/>
    <col min="6" max="6" width="12.21875" bestFit="1" customWidth="1"/>
    <col min="7" max="7" width="15" bestFit="1" customWidth="1"/>
    <col min="8" max="8" width="29.109375" customWidth="1"/>
  </cols>
  <sheetData>
    <row r="1" spans="1:11" ht="26" x14ac:dyDescent="0.8">
      <c r="A1" s="1" t="s">
        <v>124</v>
      </c>
      <c r="B1" s="1"/>
    </row>
    <row r="2" spans="1:11" ht="26" x14ac:dyDescent="0.8">
      <c r="A2" s="1"/>
      <c r="B2" s="1"/>
    </row>
    <row r="3" spans="1:11" ht="26" x14ac:dyDescent="0.8">
      <c r="A3" s="64" t="s">
        <v>126</v>
      </c>
      <c r="B3" s="65"/>
    </row>
    <row r="4" spans="1:11" ht="26" x14ac:dyDescent="0.8">
      <c r="A4" s="54" t="s">
        <v>110</v>
      </c>
      <c r="B4" s="1"/>
    </row>
    <row r="5" spans="1:11" ht="88.7" customHeight="1" x14ac:dyDescent="0.4">
      <c r="A5" s="9" t="s">
        <v>1</v>
      </c>
      <c r="B5" s="9" t="s">
        <v>2</v>
      </c>
      <c r="C5" s="23" t="s">
        <v>94</v>
      </c>
      <c r="D5" s="4" t="s">
        <v>39</v>
      </c>
      <c r="E5" s="24" t="s">
        <v>14</v>
      </c>
      <c r="F5" s="25" t="s">
        <v>4</v>
      </c>
      <c r="G5" s="25" t="s">
        <v>45</v>
      </c>
      <c r="H5" s="25" t="s">
        <v>31</v>
      </c>
    </row>
    <row r="6" spans="1:11" ht="30" customHeight="1" x14ac:dyDescent="0.4">
      <c r="A6" s="6" t="s">
        <v>0</v>
      </c>
      <c r="B6" s="10" t="s">
        <v>37</v>
      </c>
      <c r="C6" s="55">
        <v>0</v>
      </c>
      <c r="D6" s="41">
        <f>1.65*20*(1.077-0.05)</f>
        <v>33.890999999999998</v>
      </c>
      <c r="E6" s="28">
        <f>(20*0.11)</f>
        <v>2.2000000000000002</v>
      </c>
      <c r="F6" s="30" t="s">
        <v>16</v>
      </c>
      <c r="G6" s="30" t="s">
        <v>56</v>
      </c>
      <c r="H6" s="42" t="s">
        <v>40</v>
      </c>
    </row>
    <row r="7" spans="1:11" ht="30" customHeight="1" x14ac:dyDescent="0.4">
      <c r="A7" s="6"/>
      <c r="B7" s="10" t="s">
        <v>92</v>
      </c>
      <c r="C7" s="55">
        <v>0</v>
      </c>
      <c r="D7" s="41">
        <f>1.65*30*(1.077-0.05)</f>
        <v>50.836499999999994</v>
      </c>
      <c r="E7" s="28">
        <f>(30*0.11)</f>
        <v>3.3</v>
      </c>
      <c r="F7" s="30" t="s">
        <v>16</v>
      </c>
      <c r="G7" s="30" t="s">
        <v>89</v>
      </c>
      <c r="H7" s="42" t="s">
        <v>40</v>
      </c>
      <c r="I7" s="42"/>
      <c r="J7" s="42"/>
      <c r="K7" s="42"/>
    </row>
    <row r="8" spans="1:11" ht="30" customHeight="1" x14ac:dyDescent="0.4">
      <c r="A8" s="6"/>
      <c r="B8" s="10" t="s">
        <v>38</v>
      </c>
      <c r="C8" s="55">
        <v>0</v>
      </c>
      <c r="D8" s="41">
        <f>1.65*40*(1.077-0.05)</f>
        <v>67.781999999999996</v>
      </c>
      <c r="E8" s="28">
        <f>(40*0.11)</f>
        <v>4.4000000000000004</v>
      </c>
      <c r="F8" s="30" t="s">
        <v>16</v>
      </c>
      <c r="G8" s="30" t="s">
        <v>55</v>
      </c>
      <c r="H8" s="42" t="s">
        <v>40</v>
      </c>
    </row>
    <row r="9" spans="1:11" ht="30" customHeight="1" x14ac:dyDescent="0.4">
      <c r="A9" s="6"/>
      <c r="B9" s="26"/>
      <c r="C9" s="55"/>
      <c r="D9" s="41"/>
      <c r="E9" s="28"/>
      <c r="F9" s="30"/>
      <c r="G9" s="30"/>
      <c r="H9" s="42"/>
    </row>
    <row r="10" spans="1:11" ht="30" customHeight="1" x14ac:dyDescent="0.4">
      <c r="A10" s="6"/>
      <c r="B10" s="11" t="s">
        <v>87</v>
      </c>
      <c r="C10" s="55">
        <v>0</v>
      </c>
      <c r="D10" s="41">
        <f>119*(1-0.28)*1.077</f>
        <v>92.277359999999987</v>
      </c>
      <c r="E10" s="71">
        <f>(100*0.05)</f>
        <v>5</v>
      </c>
      <c r="F10" s="30" t="s">
        <v>17</v>
      </c>
      <c r="G10" s="30" t="s">
        <v>132</v>
      </c>
      <c r="H10" s="42" t="s">
        <v>133</v>
      </c>
    </row>
    <row r="11" spans="1:11" ht="30" customHeight="1" x14ac:dyDescent="0.4">
      <c r="A11" s="6"/>
      <c r="B11" s="11" t="s">
        <v>88</v>
      </c>
      <c r="C11" s="55">
        <v>0</v>
      </c>
      <c r="D11" s="41">
        <f>119*(1-0.28)*1.077/100</f>
        <v>0.92277359999999986</v>
      </c>
      <c r="E11" s="71">
        <v>0.05</v>
      </c>
      <c r="F11" s="30" t="s">
        <v>17</v>
      </c>
      <c r="G11" s="30" t="s">
        <v>132</v>
      </c>
      <c r="H11" s="42" t="s">
        <v>133</v>
      </c>
    </row>
    <row r="12" spans="1:11" ht="30" customHeight="1" x14ac:dyDescent="0.4">
      <c r="A12" s="12"/>
      <c r="B12" s="11"/>
      <c r="C12" s="55"/>
      <c r="D12" s="41"/>
      <c r="E12" s="28"/>
      <c r="F12" s="30"/>
      <c r="G12" s="30"/>
      <c r="H12" s="42"/>
    </row>
    <row r="13" spans="1:11" ht="30" customHeight="1" x14ac:dyDescent="0.4">
      <c r="A13" s="2" t="s">
        <v>12</v>
      </c>
      <c r="B13" s="63" t="s">
        <v>32</v>
      </c>
      <c r="C13" s="55">
        <v>0</v>
      </c>
      <c r="D13" s="41">
        <f>5.2*1.077</f>
        <v>5.6003999999999996</v>
      </c>
      <c r="E13" s="28">
        <v>0.49</v>
      </c>
      <c r="F13" s="30" t="s">
        <v>17</v>
      </c>
      <c r="G13" s="30" t="s">
        <v>53</v>
      </c>
      <c r="H13" s="42" t="s">
        <v>42</v>
      </c>
    </row>
    <row r="14" spans="1:11" ht="30" customHeight="1" x14ac:dyDescent="0.4">
      <c r="A14" s="12"/>
      <c r="B14" s="63" t="s">
        <v>33</v>
      </c>
      <c r="C14" s="55">
        <v>0</v>
      </c>
      <c r="D14" s="41">
        <f>7*1.077</f>
        <v>7.5389999999999997</v>
      </c>
      <c r="E14" s="28">
        <v>0.74</v>
      </c>
      <c r="F14" s="30" t="s">
        <v>17</v>
      </c>
      <c r="G14" s="30" t="s">
        <v>54</v>
      </c>
      <c r="H14" s="42" t="s">
        <v>42</v>
      </c>
    </row>
    <row r="15" spans="1:11" ht="30" customHeight="1" x14ac:dyDescent="0.4">
      <c r="A15" s="6"/>
      <c r="B15" s="17"/>
      <c r="C15" s="55"/>
      <c r="D15" s="41"/>
      <c r="E15" s="28"/>
      <c r="F15" s="30"/>
      <c r="G15" s="30"/>
      <c r="H15" s="42"/>
    </row>
    <row r="16" spans="1:11" ht="30" customHeight="1" x14ac:dyDescent="0.4">
      <c r="A16" s="6"/>
      <c r="B16" s="13" t="s">
        <v>34</v>
      </c>
      <c r="C16" s="55">
        <v>0</v>
      </c>
      <c r="D16" s="41">
        <f>4.1*1.077</f>
        <v>4.4156999999999993</v>
      </c>
      <c r="E16" s="28">
        <v>0.28000000000000003</v>
      </c>
      <c r="F16" s="30" t="s">
        <v>17</v>
      </c>
      <c r="G16" s="30" t="s">
        <v>51</v>
      </c>
      <c r="H16" s="42" t="s">
        <v>42</v>
      </c>
    </row>
    <row r="17" spans="1:8" ht="30" customHeight="1" x14ac:dyDescent="0.4">
      <c r="A17" s="6"/>
      <c r="B17" s="13" t="s">
        <v>35</v>
      </c>
      <c r="C17" s="55">
        <v>0</v>
      </c>
      <c r="D17" s="41">
        <f>5.6*1.077</f>
        <v>6.0311999999999992</v>
      </c>
      <c r="E17" s="28">
        <v>0.42</v>
      </c>
      <c r="F17" s="30" t="s">
        <v>17</v>
      </c>
      <c r="G17" s="30" t="s">
        <v>52</v>
      </c>
      <c r="H17" s="42" t="s">
        <v>42</v>
      </c>
    </row>
    <row r="18" spans="1:8" ht="30" customHeight="1" x14ac:dyDescent="0.4">
      <c r="A18" s="6"/>
      <c r="B18" s="22"/>
      <c r="C18" s="55"/>
      <c r="D18" s="41"/>
      <c r="E18" s="28"/>
      <c r="F18" s="30"/>
      <c r="G18" s="30"/>
      <c r="H18" s="42"/>
    </row>
    <row r="19" spans="1:8" ht="30" customHeight="1" x14ac:dyDescent="0.4">
      <c r="A19" s="7" t="s">
        <v>91</v>
      </c>
      <c r="B19" s="20" t="s">
        <v>114</v>
      </c>
      <c r="C19" s="55">
        <v>0</v>
      </c>
      <c r="D19" s="41">
        <f>18.1*1.077</f>
        <v>19.4937</v>
      </c>
      <c r="E19" s="28">
        <v>3.18</v>
      </c>
      <c r="F19" s="30" t="s">
        <v>17</v>
      </c>
      <c r="G19" s="30" t="s">
        <v>46</v>
      </c>
      <c r="H19" s="42" t="s">
        <v>43</v>
      </c>
    </row>
    <row r="20" spans="1:8" ht="30" customHeight="1" x14ac:dyDescent="0.4">
      <c r="A20" s="8"/>
      <c r="B20" s="20" t="s">
        <v>115</v>
      </c>
      <c r="C20" s="55">
        <v>0</v>
      </c>
      <c r="D20" s="41">
        <f>27*1.077</f>
        <v>29.079000000000001</v>
      </c>
      <c r="E20" s="28">
        <v>3.58</v>
      </c>
      <c r="F20" s="30" t="s">
        <v>17</v>
      </c>
      <c r="G20" s="30" t="s">
        <v>47</v>
      </c>
      <c r="H20" s="42" t="s">
        <v>43</v>
      </c>
    </row>
    <row r="21" spans="1:8" ht="30" customHeight="1" x14ac:dyDescent="0.4">
      <c r="A21" s="8"/>
      <c r="B21" s="20" t="s">
        <v>116</v>
      </c>
      <c r="C21" s="55">
        <v>0</v>
      </c>
      <c r="D21" s="41">
        <f>43.8*(1-0.22)*1.077</f>
        <v>36.794628000000003</v>
      </c>
      <c r="E21" s="28">
        <v>3.95</v>
      </c>
      <c r="F21" s="30" t="s">
        <v>17</v>
      </c>
      <c r="G21" s="30" t="s">
        <v>48</v>
      </c>
      <c r="H21" s="42" t="s">
        <v>43</v>
      </c>
    </row>
    <row r="22" spans="1:8" ht="30" customHeight="1" x14ac:dyDescent="0.4">
      <c r="A22" s="8"/>
      <c r="B22" s="20" t="s">
        <v>117</v>
      </c>
      <c r="C22" s="55">
        <v>0</v>
      </c>
      <c r="D22" s="41">
        <f>58.4*(1-0.22)*1.077</f>
        <v>49.059503999999997</v>
      </c>
      <c r="E22" s="28">
        <v>4.3499999999999996</v>
      </c>
      <c r="F22" s="30" t="s">
        <v>17</v>
      </c>
      <c r="G22" s="30" t="s">
        <v>49</v>
      </c>
      <c r="H22" s="42" t="s">
        <v>43</v>
      </c>
    </row>
    <row r="23" spans="1:8" ht="30" customHeight="1" x14ac:dyDescent="0.4">
      <c r="A23" s="8"/>
      <c r="B23" s="20" t="s">
        <v>118</v>
      </c>
      <c r="C23" s="55">
        <v>0</v>
      </c>
      <c r="D23" s="41">
        <f>75.6*(1-0.22)*1.077</f>
        <v>63.508535999999992</v>
      </c>
      <c r="E23" s="28">
        <v>4.8499999999999996</v>
      </c>
      <c r="F23" s="30" t="s">
        <v>17</v>
      </c>
      <c r="G23" s="30" t="s">
        <v>50</v>
      </c>
      <c r="H23" s="42" t="s">
        <v>43</v>
      </c>
    </row>
    <row r="24" spans="1:8" ht="30" customHeight="1" x14ac:dyDescent="0.4">
      <c r="A24" s="8"/>
      <c r="B24" s="20" t="s">
        <v>135</v>
      </c>
      <c r="C24" s="55">
        <v>0</v>
      </c>
      <c r="D24" s="41">
        <f>98*(1-0.22)*1.077</f>
        <v>82.325879999999998</v>
      </c>
      <c r="E24" s="71">
        <v>5.35</v>
      </c>
      <c r="F24" s="30" t="s">
        <v>17</v>
      </c>
      <c r="G24" s="30" t="s">
        <v>134</v>
      </c>
      <c r="H24" s="42" t="s">
        <v>43</v>
      </c>
    </row>
    <row r="25" spans="1:8" ht="30" customHeight="1" x14ac:dyDescent="0.4">
      <c r="A25" s="8"/>
      <c r="B25" s="22"/>
      <c r="C25" s="55"/>
      <c r="E25" s="28"/>
      <c r="F25" s="30"/>
      <c r="G25" s="30"/>
      <c r="H25" s="42"/>
    </row>
    <row r="26" spans="1:8" ht="30" customHeight="1" x14ac:dyDescent="0.4">
      <c r="A26" s="12"/>
      <c r="B26" s="21" t="s">
        <v>119</v>
      </c>
      <c r="C26" s="55">
        <v>0</v>
      </c>
      <c r="D26" s="41">
        <f>16*(1-0.25)*1.077</f>
        <v>12.923999999999999</v>
      </c>
      <c r="E26" s="28">
        <v>1.68</v>
      </c>
      <c r="F26" s="30" t="s">
        <v>17</v>
      </c>
      <c r="G26" s="30" t="s">
        <v>74</v>
      </c>
      <c r="H26" s="42" t="s">
        <v>44</v>
      </c>
    </row>
    <row r="27" spans="1:8" ht="30" customHeight="1" x14ac:dyDescent="0.4">
      <c r="A27" s="12"/>
      <c r="B27" s="21" t="s">
        <v>120</v>
      </c>
      <c r="C27" s="55">
        <v>0</v>
      </c>
      <c r="D27" s="41">
        <f>38.1*(1-0.25)*1.077</f>
        <v>30.775275000000001</v>
      </c>
      <c r="E27" s="28">
        <v>2.88</v>
      </c>
      <c r="F27" s="30" t="s">
        <v>17</v>
      </c>
      <c r="G27" s="30" t="s">
        <v>75</v>
      </c>
      <c r="H27" s="42" t="s">
        <v>44</v>
      </c>
    </row>
    <row r="28" spans="1:8" ht="30" customHeight="1" x14ac:dyDescent="0.4">
      <c r="A28" s="12"/>
      <c r="B28" s="22"/>
      <c r="C28" s="55"/>
      <c r="D28" s="41"/>
      <c r="E28" s="28"/>
      <c r="F28" s="30"/>
      <c r="G28" s="30"/>
      <c r="H28" s="42"/>
    </row>
    <row r="29" spans="1:8" ht="30" customHeight="1" x14ac:dyDescent="0.4">
      <c r="A29" s="12"/>
      <c r="B29" s="11" t="s">
        <v>121</v>
      </c>
      <c r="C29" s="55">
        <v>0</v>
      </c>
      <c r="D29" s="41">
        <v>2.95</v>
      </c>
      <c r="E29" s="28">
        <v>0.31</v>
      </c>
      <c r="F29" s="30" t="s">
        <v>18</v>
      </c>
      <c r="G29" s="30">
        <v>59545</v>
      </c>
      <c r="H29" s="42" t="s">
        <v>59</v>
      </c>
    </row>
    <row r="30" spans="1:8" ht="30" customHeight="1" x14ac:dyDescent="0.4">
      <c r="A30" s="12"/>
      <c r="B30" s="11" t="s">
        <v>61</v>
      </c>
      <c r="C30" s="55">
        <v>0</v>
      </c>
      <c r="D30" s="41">
        <v>2.95</v>
      </c>
      <c r="E30" s="28">
        <v>0.1</v>
      </c>
      <c r="F30" s="30" t="s">
        <v>18</v>
      </c>
      <c r="G30" s="30">
        <v>59542</v>
      </c>
      <c r="H30" s="42" t="s">
        <v>60</v>
      </c>
    </row>
    <row r="31" spans="1:8" ht="30" customHeight="1" x14ac:dyDescent="0.4">
      <c r="A31" s="12"/>
      <c r="B31" s="11" t="s">
        <v>63</v>
      </c>
      <c r="C31" s="55">
        <v>0</v>
      </c>
      <c r="D31" s="41">
        <v>3.95</v>
      </c>
      <c r="E31" s="28">
        <v>0.1</v>
      </c>
      <c r="F31" s="30" t="s">
        <v>18</v>
      </c>
      <c r="G31" s="30">
        <v>59543</v>
      </c>
      <c r="H31" s="42" t="s">
        <v>62</v>
      </c>
    </row>
    <row r="32" spans="1:8" ht="30" customHeight="1" x14ac:dyDescent="0.4">
      <c r="A32" s="12"/>
      <c r="B32" s="11"/>
      <c r="C32" s="55"/>
      <c r="D32" s="41"/>
      <c r="E32" s="28"/>
      <c r="F32" s="30"/>
      <c r="G32" s="30"/>
      <c r="H32" s="42"/>
    </row>
    <row r="33" spans="1:8" ht="30" customHeight="1" x14ac:dyDescent="0.4">
      <c r="A33" s="7" t="s">
        <v>13</v>
      </c>
      <c r="B33" s="11" t="s">
        <v>112</v>
      </c>
      <c r="C33" s="55">
        <v>0</v>
      </c>
      <c r="D33" s="41">
        <f>5.6*(1-0.15)*1.077</f>
        <v>5.1265199999999993</v>
      </c>
      <c r="E33" s="28">
        <v>0.17</v>
      </c>
      <c r="F33" s="30" t="s">
        <v>17</v>
      </c>
      <c r="G33" s="30" t="s">
        <v>73</v>
      </c>
      <c r="H33" s="42"/>
    </row>
    <row r="34" spans="1:8" ht="30" customHeight="1" x14ac:dyDescent="0.4">
      <c r="A34" s="15"/>
      <c r="B34" s="11" t="s">
        <v>113</v>
      </c>
      <c r="C34" s="55">
        <v>0</v>
      </c>
      <c r="D34" s="41">
        <f>6.2*(1-0.15)*1.077</f>
        <v>5.6757899999999992</v>
      </c>
      <c r="E34" s="28">
        <v>0.2</v>
      </c>
      <c r="F34" s="30" t="s">
        <v>17</v>
      </c>
      <c r="G34" s="30" t="s">
        <v>78</v>
      </c>
      <c r="H34" s="42"/>
    </row>
    <row r="35" spans="1:8" ht="30" customHeight="1" x14ac:dyDescent="0.4">
      <c r="A35" s="15"/>
      <c r="B35" s="11" t="s">
        <v>6</v>
      </c>
      <c r="C35" s="55">
        <v>0</v>
      </c>
      <c r="D35" s="72">
        <f>1.52*(1-0.42)*1.077*1.1</f>
        <v>1.0444315200000003</v>
      </c>
      <c r="E35" s="28">
        <v>0.05</v>
      </c>
      <c r="F35" s="30" t="s">
        <v>19</v>
      </c>
      <c r="G35" s="30">
        <v>226950</v>
      </c>
      <c r="H35" s="42"/>
    </row>
    <row r="36" spans="1:8" ht="30" customHeight="1" x14ac:dyDescent="0.4">
      <c r="A36" s="8"/>
      <c r="B36" s="11" t="s">
        <v>7</v>
      </c>
      <c r="C36" s="55">
        <v>0</v>
      </c>
      <c r="D36" s="72">
        <f>3.09*(1-0.42)*1.077*1.1</f>
        <v>2.1232193400000003</v>
      </c>
      <c r="E36" s="28">
        <v>0.15</v>
      </c>
      <c r="F36" s="30" t="s">
        <v>19</v>
      </c>
      <c r="G36" s="30">
        <v>226990</v>
      </c>
      <c r="H36" s="42"/>
    </row>
    <row r="37" spans="1:8" ht="30" customHeight="1" x14ac:dyDescent="0.4">
      <c r="A37" s="5"/>
      <c r="B37" s="11" t="s">
        <v>111</v>
      </c>
      <c r="C37" s="55">
        <v>0</v>
      </c>
      <c r="D37" s="41">
        <f>22.5*(1-0.15)*1.077</f>
        <v>20.597625000000001</v>
      </c>
      <c r="E37" s="28">
        <v>0.185</v>
      </c>
      <c r="F37" s="30" t="s">
        <v>15</v>
      </c>
      <c r="G37" s="30" t="s">
        <v>69</v>
      </c>
      <c r="H37" s="42" t="s">
        <v>68</v>
      </c>
    </row>
    <row r="38" spans="1:8" ht="30" customHeight="1" x14ac:dyDescent="0.4">
      <c r="A38" s="8"/>
      <c r="B38" s="11" t="s">
        <v>8</v>
      </c>
      <c r="C38" s="55">
        <v>0</v>
      </c>
      <c r="D38" s="41">
        <f>(11.9*(1.077-0.05))</f>
        <v>12.221299999999999</v>
      </c>
      <c r="E38" s="28">
        <v>0.1</v>
      </c>
      <c r="F38" s="30" t="s">
        <v>16</v>
      </c>
      <c r="G38" s="30" t="s">
        <v>57</v>
      </c>
      <c r="H38" s="42" t="s">
        <v>65</v>
      </c>
    </row>
    <row r="39" spans="1:8" ht="30" customHeight="1" x14ac:dyDescent="0.4">
      <c r="A39" s="8"/>
      <c r="B39" s="11" t="s">
        <v>36</v>
      </c>
      <c r="C39" s="55">
        <v>0</v>
      </c>
      <c r="D39" s="41">
        <f>(48*1.077)</f>
        <v>51.695999999999998</v>
      </c>
      <c r="E39" s="28">
        <v>0.2</v>
      </c>
      <c r="F39" s="30" t="s">
        <v>16</v>
      </c>
      <c r="G39" s="30" t="s">
        <v>58</v>
      </c>
      <c r="H39" s="42" t="s">
        <v>64</v>
      </c>
    </row>
    <row r="40" spans="1:8" ht="30" customHeight="1" x14ac:dyDescent="0.4">
      <c r="A40" s="27"/>
      <c r="B40" s="11" t="s">
        <v>11</v>
      </c>
      <c r="C40" s="55">
        <v>0</v>
      </c>
      <c r="D40" s="72">
        <f>1.11*(1-0.42)*1.077*1.1</f>
        <v>0.76270986000000018</v>
      </c>
      <c r="E40" s="28">
        <v>0.11600000000000001</v>
      </c>
      <c r="F40" s="30" t="s">
        <v>19</v>
      </c>
      <c r="G40" s="30">
        <v>228713</v>
      </c>
      <c r="H40" s="42"/>
    </row>
    <row r="41" spans="1:8" ht="30" customHeight="1" x14ac:dyDescent="0.4">
      <c r="A41" s="8"/>
      <c r="B41" s="11"/>
      <c r="C41" s="55"/>
      <c r="D41" s="41"/>
      <c r="E41" s="28"/>
      <c r="F41" s="30"/>
      <c r="G41" s="30"/>
      <c r="H41" s="42"/>
    </row>
    <row r="42" spans="1:8" ht="30" customHeight="1" x14ac:dyDescent="0.4">
      <c r="A42" s="8"/>
      <c r="B42" s="11" t="s">
        <v>9</v>
      </c>
      <c r="C42" s="55">
        <v>0</v>
      </c>
      <c r="D42" s="72">
        <f>2.9*1.077</f>
        <v>3.1233</v>
      </c>
      <c r="E42" s="28">
        <v>0.44</v>
      </c>
      <c r="F42" s="30" t="s">
        <v>17</v>
      </c>
      <c r="G42" s="30" t="str">
        <f>"00005"</f>
        <v>00005</v>
      </c>
      <c r="H42" s="42" t="s">
        <v>41</v>
      </c>
    </row>
    <row r="43" spans="1:8" ht="30" customHeight="1" x14ac:dyDescent="0.4">
      <c r="A43" s="8"/>
      <c r="B43" s="11" t="s">
        <v>10</v>
      </c>
      <c r="C43" s="55">
        <v>0</v>
      </c>
      <c r="D43" s="72">
        <f>4.75*1.077</f>
        <v>5.1157500000000002</v>
      </c>
      <c r="E43" s="28">
        <v>0.59</v>
      </c>
      <c r="F43" s="30" t="s">
        <v>17</v>
      </c>
      <c r="G43" s="30" t="str">
        <f>"00006"</f>
        <v>00006</v>
      </c>
      <c r="H43" s="42" t="s">
        <v>41</v>
      </c>
    </row>
    <row r="44" spans="1:8" ht="30" customHeight="1" x14ac:dyDescent="0.4">
      <c r="A44" s="8"/>
      <c r="B44" s="11"/>
      <c r="C44" s="55"/>
      <c r="D44" s="66"/>
      <c r="E44" s="28"/>
      <c r="F44" s="30"/>
      <c r="G44" s="30"/>
      <c r="H44" s="42"/>
    </row>
    <row r="45" spans="1:8" ht="30" customHeight="1" x14ac:dyDescent="0.4">
      <c r="A45" s="5"/>
      <c r="B45" s="16" t="s">
        <v>127</v>
      </c>
      <c r="C45" s="55">
        <v>0</v>
      </c>
      <c r="D45" s="66">
        <f>110*(1-0.3)*1.077</f>
        <v>82.929000000000002</v>
      </c>
      <c r="E45" s="28">
        <v>2</v>
      </c>
      <c r="F45" s="43" t="s">
        <v>20</v>
      </c>
      <c r="G45" s="30" t="s">
        <v>71</v>
      </c>
      <c r="H45" s="42" t="s">
        <v>70</v>
      </c>
    </row>
    <row r="46" spans="1:8" ht="30" customHeight="1" x14ac:dyDescent="0.4">
      <c r="A46" s="27"/>
      <c r="B46" s="14"/>
      <c r="C46" s="55"/>
      <c r="D46" s="41"/>
      <c r="E46" s="28"/>
      <c r="F46" s="30"/>
      <c r="G46" s="30"/>
      <c r="H46" s="42"/>
    </row>
    <row r="47" spans="1:8" ht="30" customHeight="1" x14ac:dyDescent="0.4">
      <c r="A47" s="2" t="s">
        <v>3</v>
      </c>
      <c r="B47" s="11"/>
      <c r="C47" s="55"/>
      <c r="D47" s="41"/>
      <c r="E47" s="28"/>
      <c r="F47" s="30"/>
      <c r="G47" s="30"/>
      <c r="H47" s="42"/>
    </row>
    <row r="48" spans="1:8" ht="30" customHeight="1" x14ac:dyDescent="0.4">
      <c r="A48" s="6"/>
      <c r="B48" s="11" t="s">
        <v>72</v>
      </c>
      <c r="C48" s="55">
        <v>0</v>
      </c>
      <c r="D48" s="41">
        <f>92*(1-0.3)*1.077</f>
        <v>69.358799999999988</v>
      </c>
      <c r="E48" s="28">
        <v>6</v>
      </c>
      <c r="F48" s="43" t="s">
        <v>20</v>
      </c>
      <c r="G48" s="30" t="s">
        <v>66</v>
      </c>
      <c r="H48" s="30" t="s">
        <v>67</v>
      </c>
    </row>
    <row r="49" spans="1:8" ht="30" customHeight="1" x14ac:dyDescent="0.4">
      <c r="A49" s="77" t="s">
        <v>122</v>
      </c>
      <c r="B49" s="56"/>
      <c r="C49" s="55">
        <v>0</v>
      </c>
      <c r="D49" s="41"/>
      <c r="E49" s="28"/>
      <c r="F49" s="57"/>
      <c r="G49" s="30"/>
      <c r="H49" s="58"/>
    </row>
    <row r="50" spans="1:8" ht="30" customHeight="1" x14ac:dyDescent="0.4">
      <c r="A50" s="78"/>
      <c r="B50" s="56"/>
      <c r="C50" s="55">
        <v>0</v>
      </c>
      <c r="D50" s="41"/>
      <c r="E50" s="28"/>
      <c r="F50" s="57"/>
      <c r="G50" s="30"/>
      <c r="H50" s="58"/>
    </row>
    <row r="51" spans="1:8" ht="30" customHeight="1" x14ac:dyDescent="0.4">
      <c r="A51" s="78"/>
      <c r="B51" s="56"/>
      <c r="C51" s="55">
        <v>0</v>
      </c>
      <c r="D51" s="41"/>
      <c r="E51" s="28"/>
      <c r="F51" s="57"/>
      <c r="G51" s="30"/>
      <c r="H51" s="58"/>
    </row>
    <row r="52" spans="1:8" ht="30" customHeight="1" x14ac:dyDescent="0.4">
      <c r="A52" s="6"/>
      <c r="B52" s="56"/>
      <c r="C52" s="55">
        <v>0</v>
      </c>
      <c r="D52" s="41"/>
      <c r="E52" s="28"/>
      <c r="F52" s="57"/>
      <c r="G52" s="30"/>
      <c r="H52" s="58"/>
    </row>
    <row r="53" spans="1:8" ht="30" customHeight="1" x14ac:dyDescent="0.4">
      <c r="A53" s="6"/>
      <c r="B53" s="56"/>
      <c r="C53" s="55">
        <v>0</v>
      </c>
      <c r="D53" s="41"/>
      <c r="E53" s="28"/>
      <c r="F53" s="57"/>
      <c r="G53" s="30"/>
      <c r="H53" s="58"/>
    </row>
    <row r="54" spans="1:8" ht="30" customHeight="1" x14ac:dyDescent="0.4">
      <c r="A54" s="6"/>
      <c r="B54" s="56"/>
      <c r="C54" s="55">
        <v>0</v>
      </c>
      <c r="D54" s="41"/>
      <c r="E54" s="28"/>
      <c r="F54" s="57"/>
      <c r="G54" s="30"/>
      <c r="H54" s="58"/>
    </row>
    <row r="55" spans="1:8" ht="44.1" customHeight="1" thickBot="1" x14ac:dyDescent="0.45">
      <c r="B55" s="12"/>
      <c r="C55" s="3"/>
      <c r="D55" s="40" t="s">
        <v>76</v>
      </c>
      <c r="E55" s="39" t="s">
        <v>77</v>
      </c>
      <c r="F55" s="29"/>
      <c r="G55" s="29"/>
    </row>
    <row r="56" spans="1:8" ht="30" customHeight="1" thickBot="1" x14ac:dyDescent="0.5">
      <c r="A56" s="54" t="s">
        <v>110</v>
      </c>
      <c r="D56" s="67">
        <f>SUMPRODUCT($C6:$C54,D6:D54)</f>
        <v>0</v>
      </c>
      <c r="E56" s="38">
        <f>SUMPRODUCT($C6:$C54,E6:E54)</f>
        <v>0</v>
      </c>
      <c r="F56" s="18"/>
      <c r="G56" s="18"/>
    </row>
    <row r="57" spans="1:8" x14ac:dyDescent="0.4">
      <c r="F57" s="18"/>
      <c r="G57" s="18"/>
    </row>
    <row r="58" spans="1:8" x14ac:dyDescent="0.4">
      <c r="F58" s="18"/>
      <c r="G58" s="18"/>
    </row>
    <row r="59" spans="1:8" x14ac:dyDescent="0.4">
      <c r="F59" s="18"/>
      <c r="G59" s="18"/>
    </row>
    <row r="60" spans="1:8" x14ac:dyDescent="0.4">
      <c r="F60" s="19"/>
      <c r="G60" s="19"/>
    </row>
    <row r="61" spans="1:8" x14ac:dyDescent="0.4">
      <c r="F61" s="19"/>
      <c r="G61" s="19"/>
    </row>
    <row r="62" spans="1:8" x14ac:dyDescent="0.4">
      <c r="F62" s="19"/>
      <c r="G62" s="19"/>
    </row>
    <row r="63" spans="1:8" x14ac:dyDescent="0.4">
      <c r="F63" s="19"/>
      <c r="G63" s="19"/>
    </row>
    <row r="64" spans="1:8" x14ac:dyDescent="0.4">
      <c r="F64" s="19"/>
      <c r="G64" s="19"/>
    </row>
    <row r="65" spans="6:7" x14ac:dyDescent="0.4">
      <c r="F65" s="19"/>
      <c r="G65" s="19"/>
    </row>
    <row r="66" spans="6:7" x14ac:dyDescent="0.4">
      <c r="F66" s="19"/>
      <c r="G66" s="19"/>
    </row>
    <row r="67" spans="6:7" x14ac:dyDescent="0.4">
      <c r="F67" s="19"/>
      <c r="G67" s="19"/>
    </row>
    <row r="68" spans="6:7" x14ac:dyDescent="0.4">
      <c r="F68" s="19"/>
      <c r="G68" s="19"/>
    </row>
    <row r="69" spans="6:7" x14ac:dyDescent="0.4">
      <c r="F69" s="19"/>
      <c r="G69" s="19"/>
    </row>
    <row r="70" spans="6:7" x14ac:dyDescent="0.4">
      <c r="F70" s="19"/>
      <c r="G70" s="19"/>
    </row>
  </sheetData>
  <sheetProtection algorithmName="SHA-512" hashValue="HPFSDbZssFx1fmh/i6vz3UBYAW8h3d3VReqZXQq40kHxCmbUpWoOPzX/E7awkl+23Hfk6NfgXI/GznCnjgdK2Q==" saltValue="LOn27KKYrGAvTf21TVE8lQ==" spinCount="100000" sheet="1" objects="1" scenarios="1"/>
  <mergeCells count="1">
    <mergeCell ref="A49:A51"/>
  </mergeCells>
  <pageMargins left="0.70866141732283472" right="0.70866141732283472" top="0.78740157480314965" bottom="0.78740157480314965" header="0.31496062992125984" footer="0.31496062992125984"/>
  <pageSetup paperSize="9" scale="4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13958A105732948A64FD5A8F05FA0D0" ma:contentTypeVersion="0" ma:contentTypeDescription="Ein neues Dokument erstellen." ma:contentTypeScope="" ma:versionID="e5f209d4964ef2d462c658800ff3c397">
  <xsd:schema xmlns:xsd="http://www.w3.org/2001/XMLSchema" xmlns:xs="http://www.w3.org/2001/XMLSchema" xmlns:p="http://schemas.microsoft.com/office/2006/metadata/properties" targetNamespace="http://schemas.microsoft.com/office/2006/metadata/properties" ma:root="true" ma:fieldsID="002506cfac9654d1c3634e0a6ebaf8d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720BA-17EB-4DEA-875D-0729D63D5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C03AC2D-5965-48EC-99D0-D61FEE5CAF98}">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purl.org/dc/terms/"/>
    <ds:schemaRef ds:uri="http://purl.org/dc/dcmitype/"/>
  </ds:schemaRefs>
</ds:datastoreItem>
</file>

<file path=customXml/itemProps3.xml><?xml version="1.0" encoding="utf-8"?>
<ds:datastoreItem xmlns:ds="http://schemas.openxmlformats.org/officeDocument/2006/customXml" ds:itemID="{147C84CE-9662-4820-8095-7D4C305AA5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Info2022</vt:lpstr>
      <vt:lpstr>Bestellung</vt:lpstr>
      <vt:lpstr>Info2022!Print_Area</vt:lpstr>
    </vt:vector>
  </TitlesOfParts>
  <Company>HEFR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Bichsel</dc:creator>
  <cp:lastModifiedBy>Christof</cp:lastModifiedBy>
  <cp:lastPrinted>2021-10-29T05:52:33Z</cp:lastPrinted>
  <dcterms:created xsi:type="dcterms:W3CDTF">2016-04-10T13:57:26Z</dcterms:created>
  <dcterms:modified xsi:type="dcterms:W3CDTF">2021-11-24T18:46:44Z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0x010100713958A105732948A64FD5A8F05FA0D0</vt:lpwstr>
  </property>
</Properties>
</file>